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65" yWindow="1290" windowWidth="20115" windowHeight="7995"/>
  </bookViews>
  <sheets>
    <sheet name="extraits Bilan Social" sheetId="1" r:id="rId1"/>
    <sheet name="doc 4-1" sheetId="11" r:id="rId2"/>
    <sheet name="doc 4-1 corrigé" sheetId="10" r:id="rId3"/>
    <sheet name="doc 4-2" sheetId="12" r:id="rId4"/>
    <sheet name="doc 4-2 corrigé" sheetId="13" r:id="rId5"/>
    <sheet name="doc 4-3" sheetId="4" r:id="rId6"/>
    <sheet name="doc 4-3 corrigé" sheetId="7" r:id="rId7"/>
    <sheet name="Compléments Etude statistique" sheetId="2" r:id="rId8"/>
    <sheet name="compléments diagramme en boite" sheetId="3" r:id="rId9"/>
  </sheets>
  <calcPr calcId="145621"/>
  <fileRecoveryPr repairLoad="1"/>
</workbook>
</file>

<file path=xl/calcChain.xml><?xml version="1.0" encoding="utf-8"?>
<calcChain xmlns="http://schemas.openxmlformats.org/spreadsheetml/2006/main">
  <c r="J11" i="7" l="1"/>
  <c r="I11" i="7"/>
  <c r="H11" i="7"/>
  <c r="J10" i="7"/>
  <c r="I10" i="7"/>
  <c r="H10" i="7"/>
  <c r="J9" i="7"/>
  <c r="I9" i="7"/>
  <c r="H9" i="7"/>
  <c r="J8" i="7"/>
  <c r="I8" i="7"/>
  <c r="H8" i="7"/>
  <c r="J7" i="7"/>
  <c r="I7" i="7"/>
  <c r="H7" i="7"/>
  <c r="J6" i="7"/>
  <c r="I6" i="7"/>
  <c r="H6" i="7"/>
  <c r="J5" i="7"/>
  <c r="I5" i="7"/>
  <c r="H5" i="7"/>
  <c r="J4" i="7"/>
  <c r="I4" i="7"/>
  <c r="H4" i="7"/>
  <c r="I2" i="13" l="1"/>
  <c r="I3" i="13"/>
  <c r="I4" i="13"/>
  <c r="H2" i="13"/>
  <c r="H3" i="13"/>
  <c r="H4" i="13"/>
  <c r="G3" i="13"/>
  <c r="G4" i="13"/>
  <c r="G2" i="13"/>
  <c r="C4" i="13"/>
  <c r="D4" i="13" s="1"/>
  <c r="B4" i="13"/>
  <c r="C3" i="13"/>
  <c r="B3" i="13"/>
  <c r="D3" i="13" s="1"/>
  <c r="C2" i="13"/>
  <c r="C5" i="13" s="1"/>
  <c r="B2" i="13"/>
  <c r="D2" i="13" s="1"/>
  <c r="D3" i="12"/>
  <c r="D4" i="12"/>
  <c r="D2" i="12"/>
  <c r="C4" i="12"/>
  <c r="C3" i="12"/>
  <c r="C2" i="12"/>
  <c r="C5" i="12" s="1"/>
  <c r="B5" i="12"/>
  <c r="B4" i="12"/>
  <c r="B3" i="12"/>
  <c r="B2" i="12"/>
  <c r="B5" i="13" l="1"/>
  <c r="D36" i="2"/>
  <c r="C36" i="2"/>
  <c r="B36" i="2"/>
  <c r="D35" i="2"/>
  <c r="C35" i="2"/>
  <c r="B35" i="2"/>
  <c r="D51" i="2" l="1"/>
  <c r="M43" i="1"/>
  <c r="J43" i="1"/>
  <c r="G43" i="1"/>
  <c r="D43" i="1"/>
  <c r="F51" i="2" l="1"/>
  <c r="F50" i="2"/>
  <c r="D50" i="2"/>
  <c r="F49" i="2"/>
  <c r="D49" i="2"/>
  <c r="F48" i="2"/>
  <c r="D48" i="2"/>
  <c r="F47" i="2"/>
  <c r="D47" i="2"/>
  <c r="F46" i="2"/>
  <c r="D46" i="2"/>
  <c r="F45" i="2"/>
  <c r="D45" i="2"/>
  <c r="F44" i="2"/>
  <c r="D44" i="2"/>
  <c r="B34" i="2" l="1"/>
  <c r="C34" i="2"/>
  <c r="H34" i="2" s="1"/>
  <c r="D37" i="2"/>
  <c r="D34" i="2"/>
  <c r="I34" i="2" s="1"/>
  <c r="C37" i="2"/>
  <c r="B37" i="2"/>
  <c r="C23" i="2"/>
  <c r="D23" i="2"/>
  <c r="B23" i="2"/>
  <c r="I36" i="2" l="1"/>
  <c r="I35" i="2"/>
  <c r="G36" i="2"/>
  <c r="G35" i="2"/>
  <c r="H35" i="2"/>
  <c r="H36" i="2"/>
  <c r="G34" i="2"/>
  <c r="B26" i="2"/>
  <c r="B18" i="2" l="1"/>
  <c r="C18" i="2"/>
  <c r="D18" i="2"/>
  <c r="D16" i="2"/>
  <c r="C16" i="2"/>
  <c r="B16" i="2"/>
  <c r="D22" i="2" l="1"/>
  <c r="C22" i="2"/>
  <c r="B22" i="2"/>
  <c r="C27" i="2"/>
  <c r="B27" i="2"/>
  <c r="G66" i="1"/>
  <c r="E57" i="1"/>
  <c r="E58" i="1" s="1"/>
  <c r="E59" i="1" s="1"/>
  <c r="E60" i="1" s="1"/>
  <c r="E61" i="1" s="1"/>
  <c r="E62" i="1" s="1"/>
  <c r="E63" i="1" s="1"/>
  <c r="E64" i="1" s="1"/>
  <c r="E65" i="1" s="1"/>
  <c r="G56" i="1"/>
  <c r="G57" i="1" s="1"/>
  <c r="G58" i="1" s="1"/>
  <c r="G59" i="1" s="1"/>
  <c r="G60" i="1" s="1"/>
  <c r="G61" i="1" s="1"/>
  <c r="G62" i="1" s="1"/>
  <c r="G63" i="1" s="1"/>
  <c r="G64" i="1" s="1"/>
  <c r="G65" i="1" s="1"/>
  <c r="B57" i="1" l="1"/>
  <c r="B58" i="1" s="1"/>
  <c r="B59" i="1" s="1"/>
  <c r="B60" i="1" s="1"/>
  <c r="B61" i="1" s="1"/>
  <c r="B62" i="1" s="1"/>
  <c r="B63" i="1" s="1"/>
  <c r="B64" i="1" s="1"/>
  <c r="B65" i="1" s="1"/>
  <c r="M25" i="1" l="1"/>
  <c r="E37" i="1" s="1"/>
  <c r="M24" i="1"/>
  <c r="E36" i="1" s="1"/>
  <c r="M23" i="1"/>
  <c r="E35" i="1" s="1"/>
  <c r="M22" i="1"/>
  <c r="E34" i="1" s="1"/>
  <c r="M21" i="1"/>
  <c r="E33" i="1" s="1"/>
  <c r="M20" i="1"/>
  <c r="E32" i="1" s="1"/>
  <c r="M19" i="1"/>
  <c r="E31" i="1" s="1"/>
  <c r="M18" i="1"/>
  <c r="L26" i="1"/>
  <c r="M26" i="1" s="1"/>
  <c r="E38" i="1" s="1"/>
  <c r="K26" i="1"/>
  <c r="I26" i="1"/>
  <c r="H26" i="1"/>
  <c r="J26" i="1" s="1"/>
  <c r="J25" i="1"/>
  <c r="D37" i="1" s="1"/>
  <c r="J24" i="1"/>
  <c r="D36" i="1" s="1"/>
  <c r="J23" i="1"/>
  <c r="D35" i="1" s="1"/>
  <c r="J22" i="1"/>
  <c r="D34" i="1" s="1"/>
  <c r="J21" i="1"/>
  <c r="D33" i="1" s="1"/>
  <c r="J20" i="1"/>
  <c r="D32" i="1" s="1"/>
  <c r="J19" i="1"/>
  <c r="D31" i="1" s="1"/>
  <c r="J18" i="1"/>
  <c r="F26" i="1"/>
  <c r="G26" i="1" s="1"/>
  <c r="C38" i="1" s="1"/>
  <c r="E26" i="1"/>
  <c r="G25" i="1"/>
  <c r="C37" i="1" s="1"/>
  <c r="G24" i="1"/>
  <c r="C36" i="1" s="1"/>
  <c r="G23" i="1"/>
  <c r="C35" i="1" s="1"/>
  <c r="G22" i="1"/>
  <c r="C34" i="1" s="1"/>
  <c r="G21" i="1"/>
  <c r="C33" i="1" s="1"/>
  <c r="G20" i="1"/>
  <c r="C32" i="1" s="1"/>
  <c r="G19" i="1"/>
  <c r="C31" i="1" s="1"/>
  <c r="G18" i="1"/>
  <c r="D19" i="1"/>
  <c r="B31" i="1" s="1"/>
  <c r="D20" i="1"/>
  <c r="B32" i="1" s="1"/>
  <c r="D21" i="1"/>
  <c r="B33" i="1" s="1"/>
  <c r="D22" i="1"/>
  <c r="B34" i="1" s="1"/>
  <c r="D23" i="1"/>
  <c r="B35" i="1" s="1"/>
  <c r="D24" i="1"/>
  <c r="B36" i="1" s="1"/>
  <c r="D25" i="1"/>
  <c r="B37" i="1" s="1"/>
  <c r="D18" i="1"/>
  <c r="C26" i="1"/>
  <c r="B26" i="1"/>
  <c r="B12" i="1"/>
  <c r="D12" i="1"/>
  <c r="E12" i="1"/>
  <c r="C12" i="1"/>
  <c r="D26" i="1" l="1"/>
  <c r="B38" i="1" s="1"/>
  <c r="D38" i="1"/>
</calcChain>
</file>

<file path=xl/sharedStrings.xml><?xml version="1.0" encoding="utf-8"?>
<sst xmlns="http://schemas.openxmlformats.org/spreadsheetml/2006/main" count="261" uniqueCount="58">
  <si>
    <t>111- Effectif social au 31 décembre</t>
  </si>
  <si>
    <t>Effectifs</t>
  </si>
  <si>
    <t>Niveau A</t>
  </si>
  <si>
    <t>Niveau B</t>
  </si>
  <si>
    <t>Niveau C</t>
  </si>
  <si>
    <t>Niveau D</t>
  </si>
  <si>
    <t>Niveau Dbis</t>
  </si>
  <si>
    <t>Niveau E</t>
  </si>
  <si>
    <t>Niveau F</t>
  </si>
  <si>
    <t>Niveau G</t>
  </si>
  <si>
    <t>Total</t>
  </si>
  <si>
    <t>Répartition des effectifs</t>
  </si>
  <si>
    <t>115- Répartition par sexe de l'effectif total au 31 décembre</t>
  </si>
  <si>
    <t>Femmes</t>
  </si>
  <si>
    <t>Hommes</t>
  </si>
  <si>
    <t>2012 en %</t>
  </si>
  <si>
    <t>2013 en %</t>
  </si>
  <si>
    <t>2014 en %</t>
  </si>
  <si>
    <t>115bis taux de féminisation</t>
  </si>
  <si>
    <t>2011 en %</t>
  </si>
  <si>
    <t>211bis Rémunération mensuelle brute</t>
  </si>
  <si>
    <t>213 Grille de rémunération</t>
  </si>
  <si>
    <t>Rémunérations mensuelles moyennes brutes</t>
  </si>
  <si>
    <t>Effectif         (en %)</t>
  </si>
  <si>
    <t>Effectif     (en % cumulés)</t>
  </si>
  <si>
    <t xml:space="preserve">Jusqu'à </t>
  </si>
  <si>
    <t>Au-delà de</t>
  </si>
  <si>
    <t>Ensemble</t>
  </si>
  <si>
    <t>1er quartile</t>
  </si>
  <si>
    <t>médiane</t>
  </si>
  <si>
    <t>3è quartile</t>
  </si>
  <si>
    <t>En 2014</t>
  </si>
  <si>
    <t>Rémunération mensuelle brute</t>
  </si>
  <si>
    <t>Effectif</t>
  </si>
  <si>
    <t>Rémunération mensuelle brute des femmes</t>
  </si>
  <si>
    <t>max</t>
  </si>
  <si>
    <t>min</t>
  </si>
  <si>
    <t>Rémunération mensuelle brute des hommes</t>
  </si>
  <si>
    <t>Rémunération mensuelle brute ensemble</t>
  </si>
  <si>
    <t>moyenne</t>
  </si>
  <si>
    <t>Tableau obtenu à partir des tableaux 115 et 211bis</t>
  </si>
  <si>
    <t>max (tronqué)</t>
  </si>
  <si>
    <t>Etendue</t>
  </si>
  <si>
    <t>Ecart interquartile</t>
  </si>
  <si>
    <t>Catégories A,B,C</t>
  </si>
  <si>
    <t>effectif femmes</t>
  </si>
  <si>
    <t>effectif hommes</t>
  </si>
  <si>
    <t>ensemble</t>
  </si>
  <si>
    <t>Ensemble Femmes et Hommes</t>
  </si>
  <si>
    <t>Taux d'évolution 2012-2013</t>
  </si>
  <si>
    <t>Taux d'évolution 2013-2014</t>
  </si>
  <si>
    <t>Catégories F, G</t>
  </si>
  <si>
    <t>autres catégories</t>
  </si>
  <si>
    <t>proportion femmes</t>
  </si>
  <si>
    <t>proportion hommes</t>
  </si>
  <si>
    <t>Niveaux A,B,C</t>
  </si>
  <si>
    <t>Niveaux D,Dbis</t>
  </si>
  <si>
    <t>Niveaux E, F,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</si>
</sst>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Border="1"/>
    <xf numFmtId="0" fontId="0" fillId="3" borderId="7" xfId="0" applyFill="1" applyBorder="1"/>
    <xf numFmtId="0" fontId="2" fillId="0" borderId="0" xfId="0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2" borderId="17" xfId="0" applyFill="1" applyBorder="1"/>
    <xf numFmtId="0" fontId="0" fillId="3" borderId="10" xfId="0" applyFill="1" applyBorder="1"/>
    <xf numFmtId="0" fontId="0" fillId="0" borderId="18" xfId="0" applyBorder="1"/>
    <xf numFmtId="0" fontId="0" fillId="0" borderId="19" xfId="0" applyBorder="1"/>
    <xf numFmtId="0" fontId="0" fillId="2" borderId="19" xfId="0" applyFill="1" applyBorder="1"/>
    <xf numFmtId="0" fontId="0" fillId="3" borderId="20" xfId="0" applyFill="1" applyBorder="1"/>
    <xf numFmtId="0" fontId="0" fillId="0" borderId="20" xfId="0" applyBorder="1"/>
    <xf numFmtId="0" fontId="0" fillId="0" borderId="21" xfId="0" applyBorder="1"/>
    <xf numFmtId="10" fontId="0" fillId="0" borderId="0" xfId="1" applyNumberFormat="1" applyFont="1" applyBorder="1"/>
    <xf numFmtId="10" fontId="0" fillId="0" borderId="13" xfId="1" applyNumberFormat="1" applyFont="1" applyBorder="1"/>
    <xf numFmtId="10" fontId="0" fillId="0" borderId="15" xfId="1" applyNumberFormat="1" applyFont="1" applyBorder="1"/>
    <xf numFmtId="10" fontId="0" fillId="0" borderId="16" xfId="1" applyNumberFormat="1" applyFont="1" applyBorder="1"/>
    <xf numFmtId="10" fontId="0" fillId="0" borderId="12" xfId="1" applyNumberFormat="1" applyFont="1" applyBorder="1"/>
    <xf numFmtId="10" fontId="0" fillId="0" borderId="14" xfId="1" applyNumberFormat="1" applyFont="1" applyBorder="1"/>
    <xf numFmtId="0" fontId="3" fillId="0" borderId="9" xfId="0" applyFont="1" applyBorder="1" applyAlignment="1">
      <alignment vertical="distributed"/>
    </xf>
    <xf numFmtId="0" fontId="3" fillId="0" borderId="10" xfId="0" applyFont="1" applyBorder="1" applyAlignment="1">
      <alignment horizontal="center" vertical="justify"/>
    </xf>
    <xf numFmtId="0" fontId="0" fillId="0" borderId="11" xfId="0" applyBorder="1" applyAlignment="1">
      <alignment vertical="distributed"/>
    </xf>
    <xf numFmtId="0" fontId="0" fillId="0" borderId="12" xfId="0" applyBorder="1" applyAlignment="1">
      <alignment horizontal="right"/>
    </xf>
    <xf numFmtId="10" fontId="0" fillId="0" borderId="0" xfId="0" applyNumberFormat="1" applyBorder="1"/>
    <xf numFmtId="10" fontId="0" fillId="0" borderId="13" xfId="0" applyNumberFormat="1" applyBorder="1"/>
    <xf numFmtId="0" fontId="0" fillId="0" borderId="22" xfId="0" applyBorder="1" applyAlignment="1">
      <alignment horizontal="right"/>
    </xf>
    <xf numFmtId="10" fontId="0" fillId="0" borderId="23" xfId="0" applyNumberFormat="1" applyBorder="1"/>
    <xf numFmtId="0" fontId="0" fillId="0" borderId="9" xfId="0" applyBorder="1" applyAlignment="1">
      <alignment horizontal="right"/>
    </xf>
    <xf numFmtId="10" fontId="0" fillId="0" borderId="10" xfId="0" applyNumberFormat="1" applyBorder="1"/>
    <xf numFmtId="10" fontId="0" fillId="0" borderId="11" xfId="0" applyNumberFormat="1" applyBorder="1"/>
    <xf numFmtId="0" fontId="3" fillId="0" borderId="9" xfId="0" applyFont="1" applyBorder="1" applyAlignment="1">
      <alignment horizontal="center" vertical="justify"/>
    </xf>
    <xf numFmtId="164" fontId="0" fillId="0" borderId="9" xfId="0" applyNumberFormat="1" applyBorder="1"/>
    <xf numFmtId="164" fontId="0" fillId="0" borderId="12" xfId="0" applyNumberFormat="1" applyBorder="1"/>
    <xf numFmtId="164" fontId="0" fillId="0" borderId="22" xfId="0" applyNumberFormat="1" applyBorder="1"/>
    <xf numFmtId="0" fontId="0" fillId="2" borderId="24" xfId="0" applyFill="1" applyBorder="1"/>
    <xf numFmtId="0" fontId="0" fillId="0" borderId="24" xfId="0" applyBorder="1"/>
    <xf numFmtId="0" fontId="0" fillId="0" borderId="24" xfId="0" applyBorder="1" applyAlignment="1">
      <alignment horizontal="left" wrapText="1"/>
    </xf>
    <xf numFmtId="0" fontId="0" fillId="3" borderId="24" xfId="0" applyFill="1" applyBorder="1"/>
    <xf numFmtId="0" fontId="0" fillId="0" borderId="31" xfId="0" applyBorder="1" applyAlignment="1">
      <alignment horizontal="left" wrapText="1"/>
    </xf>
    <xf numFmtId="0" fontId="0" fillId="0" borderId="32" xfId="0" applyBorder="1"/>
    <xf numFmtId="0" fontId="0" fillId="2" borderId="33" xfId="0" applyFill="1" applyBorder="1"/>
    <xf numFmtId="0" fontId="0" fillId="3" borderId="33" xfId="0" applyFill="1" applyBorder="1"/>
    <xf numFmtId="0" fontId="0" fillId="0" borderId="33" xfId="0" applyBorder="1"/>
    <xf numFmtId="0" fontId="0" fillId="0" borderId="34" xfId="0" applyBorder="1"/>
    <xf numFmtId="0" fontId="0" fillId="4" borderId="0" xfId="0" applyFill="1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2" borderId="16" xfId="0" applyFill="1" applyBorder="1"/>
    <xf numFmtId="0" fontId="0" fillId="2" borderId="38" xfId="0" applyFill="1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24" xfId="0" applyBorder="1" applyAlignment="1">
      <alignment horizontal="right" wrapText="1"/>
    </xf>
    <xf numFmtId="0" fontId="0" fillId="0" borderId="32" xfId="0" applyBorder="1" applyAlignment="1">
      <alignment horizontal="right"/>
    </xf>
    <xf numFmtId="0" fontId="0" fillId="0" borderId="35" xfId="0" applyBorder="1" applyAlignment="1">
      <alignment horizontal="center" wrapText="1"/>
    </xf>
    <xf numFmtId="0" fontId="0" fillId="0" borderId="43" xfId="0" applyBorder="1"/>
    <xf numFmtId="0" fontId="3" fillId="0" borderId="31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32" xfId="0" applyFont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2" xfId="0" applyFill="1" applyBorder="1"/>
    <xf numFmtId="0" fontId="0" fillId="0" borderId="28" xfId="0" applyBorder="1"/>
    <xf numFmtId="0" fontId="0" fillId="0" borderId="30" xfId="0" applyBorder="1"/>
    <xf numFmtId="0" fontId="0" fillId="0" borderId="47" xfId="0" applyBorder="1"/>
    <xf numFmtId="0" fontId="0" fillId="0" borderId="45" xfId="0" applyBorder="1" applyAlignment="1">
      <alignment wrapText="1"/>
    </xf>
    <xf numFmtId="0" fontId="0" fillId="0" borderId="29" xfId="0" applyBorder="1"/>
    <xf numFmtId="0" fontId="0" fillId="0" borderId="0" xfId="0" applyAlignment="1">
      <alignment horizontal="center"/>
    </xf>
    <xf numFmtId="0" fontId="0" fillId="0" borderId="35" xfId="0" applyBorder="1" applyAlignment="1">
      <alignment horizontal="center" vertical="justify"/>
    </xf>
    <xf numFmtId="0" fontId="0" fillId="5" borderId="35" xfId="0" applyFill="1" applyBorder="1" applyAlignment="1">
      <alignment horizontal="center" vertical="justify"/>
    </xf>
    <xf numFmtId="0" fontId="0" fillId="0" borderId="48" xfId="0" applyBorder="1"/>
    <xf numFmtId="0" fontId="0" fillId="5" borderId="48" xfId="0" applyFill="1" applyBorder="1"/>
    <xf numFmtId="165" fontId="0" fillId="5" borderId="36" xfId="1" applyNumberFormat="1" applyFont="1" applyFill="1" applyBorder="1"/>
    <xf numFmtId="165" fontId="0" fillId="5" borderId="37" xfId="1" applyNumberFormat="1" applyFont="1" applyFill="1" applyBorder="1"/>
    <xf numFmtId="0" fontId="4" fillId="4" borderId="45" xfId="0" applyFont="1" applyFill="1" applyBorder="1"/>
    <xf numFmtId="0" fontId="4" fillId="4" borderId="46" xfId="0" applyFont="1" applyFill="1" applyBorder="1"/>
    <xf numFmtId="0" fontId="0" fillId="0" borderId="49" xfId="0" applyBorder="1" applyAlignment="1">
      <alignment horizontal="center"/>
    </xf>
    <xf numFmtId="0" fontId="0" fillId="0" borderId="31" xfId="0" applyBorder="1"/>
    <xf numFmtId="9" fontId="0" fillId="0" borderId="24" xfId="1" applyFont="1" applyBorder="1"/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9" fontId="0" fillId="0" borderId="24" xfId="1" applyFont="1" applyBorder="1" applyAlignment="1">
      <alignment horizontal="center" vertical="center" wrapText="1"/>
    </xf>
    <xf numFmtId="9" fontId="0" fillId="0" borderId="32" xfId="1" applyFont="1" applyBorder="1" applyAlignment="1">
      <alignment horizontal="center" vertical="center" wrapText="1"/>
    </xf>
    <xf numFmtId="9" fontId="0" fillId="0" borderId="33" xfId="1" applyFont="1" applyBorder="1" applyAlignment="1">
      <alignment horizontal="center" vertical="center" wrapText="1"/>
    </xf>
    <xf numFmtId="9" fontId="0" fillId="0" borderId="34" xfId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0" fillId="5" borderId="52" xfId="0" applyFill="1" applyBorder="1" applyAlignment="1">
      <alignment horizontal="center" vertical="center"/>
    </xf>
    <xf numFmtId="0" fontId="0" fillId="5" borderId="53" xfId="0" applyFill="1" applyBorder="1" applyAlignment="1">
      <alignment horizontal="center" vertical="center"/>
    </xf>
    <xf numFmtId="165" fontId="0" fillId="2" borderId="4" xfId="1" applyNumberFormat="1" applyFont="1" applyFill="1" applyBorder="1"/>
    <xf numFmtId="165" fontId="0" fillId="2" borderId="6" xfId="1" applyNumberFormat="1" applyFont="1" applyFill="1" applyBorder="1"/>
    <xf numFmtId="165" fontId="0" fillId="3" borderId="0" xfId="1" applyNumberFormat="1" applyFont="1" applyFill="1" applyBorder="1"/>
    <xf numFmtId="165" fontId="0" fillId="0" borderId="5" xfId="1" applyNumberFormat="1" applyFont="1" applyBorder="1"/>
    <xf numFmtId="165" fontId="0" fillId="3" borderId="7" xfId="1" applyNumberFormat="1" applyFont="1" applyFill="1" applyBorder="1"/>
    <xf numFmtId="165" fontId="0" fillId="0" borderId="8" xfId="1" applyNumberFormat="1" applyFont="1" applyBorder="1"/>
    <xf numFmtId="165" fontId="0" fillId="3" borderId="24" xfId="1" applyNumberFormat="1" applyFont="1" applyFill="1" applyBorder="1"/>
    <xf numFmtId="0" fontId="0" fillId="0" borderId="54" xfId="0" applyBorder="1"/>
    <xf numFmtId="0" fontId="0" fillId="2" borderId="31" xfId="0" applyFill="1" applyBorder="1"/>
    <xf numFmtId="0" fontId="0" fillId="2" borderId="47" xfId="0" applyFill="1" applyBorder="1"/>
    <xf numFmtId="0" fontId="0" fillId="0" borderId="55" xfId="0" applyBorder="1"/>
    <xf numFmtId="0" fontId="0" fillId="2" borderId="56" xfId="0" applyFill="1" applyBorder="1"/>
    <xf numFmtId="0" fontId="0" fillId="3" borderId="57" xfId="0" applyFill="1" applyBorder="1"/>
    <xf numFmtId="0" fontId="0" fillId="0" borderId="58" xfId="0" applyBorder="1"/>
    <xf numFmtId="0" fontId="0" fillId="0" borderId="25" xfId="0" applyBorder="1"/>
    <xf numFmtId="0" fontId="0" fillId="2" borderId="42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28" xfId="0" applyFill="1" applyBorder="1"/>
    <xf numFmtId="0" fontId="0" fillId="3" borderId="29" xfId="0" applyFill="1" applyBorder="1"/>
    <xf numFmtId="165" fontId="0" fillId="2" borderId="31" xfId="1" applyNumberFormat="1" applyFont="1" applyFill="1" applyBorder="1"/>
    <xf numFmtId="165" fontId="0" fillId="0" borderId="32" xfId="1" applyNumberFormat="1" applyFont="1" applyBorder="1"/>
    <xf numFmtId="165" fontId="0" fillId="2" borderId="47" xfId="1" applyNumberFormat="1" applyFont="1" applyFill="1" applyBorder="1"/>
    <xf numFmtId="165" fontId="0" fillId="3" borderId="33" xfId="1" applyNumberFormat="1" applyFont="1" applyFill="1" applyBorder="1"/>
    <xf numFmtId="165" fontId="0" fillId="0" borderId="34" xfId="1" applyNumberFormat="1" applyFont="1" applyBorder="1"/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'Compléments Etude statistique'!$A$15</c:f>
              <c:strCache>
                <c:ptCount val="1"/>
                <c:pt idx="0">
                  <c:v>1er quartile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'Compléments Etude statistique'!$B$14:$D$14</c:f>
              <c:strCache>
                <c:ptCount val="3"/>
                <c:pt idx="0">
                  <c:v>Rémunération mensuelle brute des femmes</c:v>
                </c:pt>
                <c:pt idx="1">
                  <c:v>Rémunération mensuelle brute des hommes</c:v>
                </c:pt>
                <c:pt idx="2">
                  <c:v>Rémunération mensuelle brute ensemble</c:v>
                </c:pt>
              </c:strCache>
            </c:strRef>
          </c:cat>
          <c:val>
            <c:numRef>
              <c:f>'Compléments Etude statistique'!$B$15:$D$15</c:f>
              <c:numCache>
                <c:formatCode>General</c:formatCode>
                <c:ptCount val="3"/>
                <c:pt idx="0">
                  <c:v>2593</c:v>
                </c:pt>
                <c:pt idx="1">
                  <c:v>2923</c:v>
                </c:pt>
                <c:pt idx="2">
                  <c:v>2891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'Compléments Etude statistique'!$A$16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</c:marker>
          <c:cat>
            <c:strRef>
              <c:f>'Compléments Etude statistique'!$B$14:$D$14</c:f>
              <c:strCache>
                <c:ptCount val="3"/>
                <c:pt idx="0">
                  <c:v>Rémunération mensuelle brute des femmes</c:v>
                </c:pt>
                <c:pt idx="1">
                  <c:v>Rémunération mensuelle brute des hommes</c:v>
                </c:pt>
                <c:pt idx="2">
                  <c:v>Rémunération mensuelle brute ensemble</c:v>
                </c:pt>
              </c:strCache>
            </c:strRef>
          </c:cat>
          <c:val>
            <c:numRef>
              <c:f>'Compléments Etude statistique'!$B$16:$D$16</c:f>
              <c:numCache>
                <c:formatCode>General</c:formatCode>
                <c:ptCount val="3"/>
                <c:pt idx="0">
                  <c:v>2161</c:v>
                </c:pt>
                <c:pt idx="1">
                  <c:v>2248</c:v>
                </c:pt>
                <c:pt idx="2">
                  <c:v>2223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'Compléments Etude statistique'!$A$17</c:f>
              <c:strCache>
                <c:ptCount val="1"/>
                <c:pt idx="0">
                  <c:v>médiane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0"/>
          </c:marker>
          <c:cat>
            <c:strRef>
              <c:f>'Compléments Etude statistique'!$B$14:$D$14</c:f>
              <c:strCache>
                <c:ptCount val="3"/>
                <c:pt idx="0">
                  <c:v>Rémunération mensuelle brute des femmes</c:v>
                </c:pt>
                <c:pt idx="1">
                  <c:v>Rémunération mensuelle brute des hommes</c:v>
                </c:pt>
                <c:pt idx="2">
                  <c:v>Rémunération mensuelle brute ensemble</c:v>
                </c:pt>
              </c:strCache>
            </c:strRef>
          </c:cat>
          <c:val>
            <c:numRef>
              <c:f>'Compléments Etude statistique'!$B$17:$D$17</c:f>
              <c:numCache>
                <c:formatCode>General</c:formatCode>
                <c:ptCount val="3"/>
                <c:pt idx="0">
                  <c:v>2841</c:v>
                </c:pt>
                <c:pt idx="1">
                  <c:v>2923</c:v>
                </c:pt>
                <c:pt idx="2">
                  <c:v>2891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'Compléments Etude statistique'!$A$18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</c:marker>
          <c:cat>
            <c:strRef>
              <c:f>'Compléments Etude statistique'!$B$14:$D$14</c:f>
              <c:strCache>
                <c:ptCount val="3"/>
                <c:pt idx="0">
                  <c:v>Rémunération mensuelle brute des femmes</c:v>
                </c:pt>
                <c:pt idx="1">
                  <c:v>Rémunération mensuelle brute des hommes</c:v>
                </c:pt>
                <c:pt idx="2">
                  <c:v>Rémunération mensuelle brute ensemble</c:v>
                </c:pt>
              </c:strCache>
            </c:strRef>
          </c:cat>
          <c:val>
            <c:numRef>
              <c:f>'Compléments Etude statistique'!$B$18:$D$18</c:f>
              <c:numCache>
                <c:formatCode>General</c:formatCode>
                <c:ptCount val="3"/>
                <c:pt idx="0">
                  <c:v>13726</c:v>
                </c:pt>
                <c:pt idx="1">
                  <c:v>13726</c:v>
                </c:pt>
                <c:pt idx="2">
                  <c:v>13730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'Compléments Etude statistique'!$A$19</c:f>
              <c:strCache>
                <c:ptCount val="1"/>
                <c:pt idx="0">
                  <c:v>3è quartile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'Compléments Etude statistique'!$B$14:$D$14</c:f>
              <c:strCache>
                <c:ptCount val="3"/>
                <c:pt idx="0">
                  <c:v>Rémunération mensuelle brute des femmes</c:v>
                </c:pt>
                <c:pt idx="1">
                  <c:v>Rémunération mensuelle brute des hommes</c:v>
                </c:pt>
                <c:pt idx="2">
                  <c:v>Rémunération mensuelle brute ensemble</c:v>
                </c:pt>
              </c:strCache>
            </c:strRef>
          </c:cat>
          <c:val>
            <c:numRef>
              <c:f>'Compléments Etude statistique'!$B$19:$D$19</c:f>
              <c:numCache>
                <c:formatCode>General</c:formatCode>
                <c:ptCount val="3"/>
                <c:pt idx="0">
                  <c:v>4582</c:v>
                </c:pt>
                <c:pt idx="1">
                  <c:v>4751</c:v>
                </c:pt>
                <c:pt idx="2">
                  <c:v>4697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marker val="1"/>
        <c:smooth val="0"/>
        <c:axId val="73333376"/>
        <c:axId val="74797440"/>
      </c:lineChart>
      <c:catAx>
        <c:axId val="73333376"/>
        <c:scaling>
          <c:orientation val="minMax"/>
        </c:scaling>
        <c:delete val="0"/>
        <c:axPos val="b"/>
        <c:majorTickMark val="out"/>
        <c:minorTickMark val="none"/>
        <c:tickLblPos val="nextTo"/>
        <c:crossAx val="74797440"/>
        <c:crosses val="autoZero"/>
        <c:auto val="1"/>
        <c:lblAlgn val="ctr"/>
        <c:lblOffset val="100"/>
        <c:noMultiLvlLbl val="0"/>
      </c:catAx>
      <c:valAx>
        <c:axId val="74797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333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'Compléments Etude statistique'!$A$26</c:f>
              <c:strCache>
                <c:ptCount val="1"/>
                <c:pt idx="0">
                  <c:v>1er quartile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'Compléments Etude statistique'!$B$25:$D$25</c:f>
              <c:strCache>
                <c:ptCount val="3"/>
                <c:pt idx="0">
                  <c:v>Rémunération mensuelle brute des femmes</c:v>
                </c:pt>
                <c:pt idx="1">
                  <c:v>Rémunération mensuelle brute des hommes</c:v>
                </c:pt>
                <c:pt idx="2">
                  <c:v>Rémunération mensuelle brute ensemble</c:v>
                </c:pt>
              </c:strCache>
            </c:strRef>
          </c:cat>
          <c:val>
            <c:numRef>
              <c:f>'Compléments Etude statistique'!$B$26:$D$26</c:f>
              <c:numCache>
                <c:formatCode>General</c:formatCode>
                <c:ptCount val="3"/>
                <c:pt idx="0">
                  <c:v>2593</c:v>
                </c:pt>
                <c:pt idx="1">
                  <c:v>2923</c:v>
                </c:pt>
                <c:pt idx="2">
                  <c:v>2891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'Compléments Etude statistique'!$A$27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</c:marker>
          <c:cat>
            <c:strRef>
              <c:f>'Compléments Etude statistique'!$B$25:$D$25</c:f>
              <c:strCache>
                <c:ptCount val="3"/>
                <c:pt idx="0">
                  <c:v>Rémunération mensuelle brute des femmes</c:v>
                </c:pt>
                <c:pt idx="1">
                  <c:v>Rémunération mensuelle brute des hommes</c:v>
                </c:pt>
                <c:pt idx="2">
                  <c:v>Rémunération mensuelle brute ensemble</c:v>
                </c:pt>
              </c:strCache>
            </c:strRef>
          </c:cat>
          <c:val>
            <c:numRef>
              <c:f>'Compléments Etude statistique'!$B$27:$D$27</c:f>
              <c:numCache>
                <c:formatCode>General</c:formatCode>
                <c:ptCount val="3"/>
                <c:pt idx="0">
                  <c:v>2161</c:v>
                </c:pt>
                <c:pt idx="1">
                  <c:v>2223</c:v>
                </c:pt>
                <c:pt idx="2">
                  <c:v>2223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'Compléments Etude statistique'!$A$28</c:f>
              <c:strCache>
                <c:ptCount val="1"/>
                <c:pt idx="0">
                  <c:v>médiane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0"/>
          </c:marker>
          <c:cat>
            <c:strRef>
              <c:f>'Compléments Etude statistique'!$B$25:$D$25</c:f>
              <c:strCache>
                <c:ptCount val="3"/>
                <c:pt idx="0">
                  <c:v>Rémunération mensuelle brute des femmes</c:v>
                </c:pt>
                <c:pt idx="1">
                  <c:v>Rémunération mensuelle brute des hommes</c:v>
                </c:pt>
                <c:pt idx="2">
                  <c:v>Rémunération mensuelle brute ensemble</c:v>
                </c:pt>
              </c:strCache>
            </c:strRef>
          </c:cat>
          <c:val>
            <c:numRef>
              <c:f>'Compléments Etude statistique'!$B$28:$D$28</c:f>
              <c:numCache>
                <c:formatCode>General</c:formatCode>
                <c:ptCount val="3"/>
                <c:pt idx="0">
                  <c:v>2841</c:v>
                </c:pt>
                <c:pt idx="1">
                  <c:v>2923</c:v>
                </c:pt>
                <c:pt idx="2">
                  <c:v>2891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'Compléments Etude statistique'!$A$29</c:f>
              <c:strCache>
                <c:ptCount val="1"/>
                <c:pt idx="0">
                  <c:v>max (tronqué)</c:v>
                </c:pt>
              </c:strCache>
            </c:strRef>
          </c:tx>
          <c:spPr>
            <a:ln>
              <a:noFill/>
            </a:ln>
          </c:spPr>
          <c:dPt>
            <c:idx val="0"/>
            <c:marker>
              <c:symbol val="x"/>
              <c:size val="7"/>
            </c:marker>
            <c:bubble3D val="0"/>
          </c:dPt>
          <c:dPt>
            <c:idx val="1"/>
            <c:marker>
              <c:symbol val="x"/>
              <c:size val="7"/>
            </c:marker>
            <c:bubble3D val="0"/>
          </c:dPt>
          <c:dPt>
            <c:idx val="2"/>
            <c:marker>
              <c:symbol val="x"/>
              <c:size val="7"/>
            </c:marker>
            <c:bubble3D val="0"/>
          </c:dPt>
          <c:cat>
            <c:strRef>
              <c:f>'Compléments Etude statistique'!$B$25:$D$25</c:f>
              <c:strCache>
                <c:ptCount val="3"/>
                <c:pt idx="0">
                  <c:v>Rémunération mensuelle brute des femmes</c:v>
                </c:pt>
                <c:pt idx="1">
                  <c:v>Rémunération mensuelle brute des hommes</c:v>
                </c:pt>
                <c:pt idx="2">
                  <c:v>Rémunération mensuelle brute ensemble</c:v>
                </c:pt>
              </c:strCache>
            </c:strRef>
          </c:cat>
          <c:val>
            <c:numRef>
              <c:f>'Compléments Etude statistique'!$B$29:$D$29</c:f>
              <c:numCache>
                <c:formatCode>General</c:formatCode>
                <c:ptCount val="3"/>
                <c:pt idx="0">
                  <c:v>6000</c:v>
                </c:pt>
                <c:pt idx="1">
                  <c:v>6000</c:v>
                </c:pt>
                <c:pt idx="2">
                  <c:v>6000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'Compléments Etude statistique'!$A$30</c:f>
              <c:strCache>
                <c:ptCount val="1"/>
                <c:pt idx="0">
                  <c:v>3è quartile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'Compléments Etude statistique'!$B$25:$D$25</c:f>
              <c:strCache>
                <c:ptCount val="3"/>
                <c:pt idx="0">
                  <c:v>Rémunération mensuelle brute des femmes</c:v>
                </c:pt>
                <c:pt idx="1">
                  <c:v>Rémunération mensuelle brute des hommes</c:v>
                </c:pt>
                <c:pt idx="2">
                  <c:v>Rémunération mensuelle brute ensemble</c:v>
                </c:pt>
              </c:strCache>
            </c:strRef>
          </c:cat>
          <c:val>
            <c:numRef>
              <c:f>'Compléments Etude statistique'!$B$30:$D$30</c:f>
              <c:numCache>
                <c:formatCode>General</c:formatCode>
                <c:ptCount val="3"/>
                <c:pt idx="0">
                  <c:v>4582</c:v>
                </c:pt>
                <c:pt idx="1">
                  <c:v>4751</c:v>
                </c:pt>
                <c:pt idx="2">
                  <c:v>4697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marker val="1"/>
        <c:smooth val="0"/>
        <c:axId val="75698560"/>
        <c:axId val="75700096"/>
      </c:lineChart>
      <c:catAx>
        <c:axId val="75698560"/>
        <c:scaling>
          <c:orientation val="minMax"/>
        </c:scaling>
        <c:delete val="0"/>
        <c:axPos val="b"/>
        <c:majorTickMark val="out"/>
        <c:minorTickMark val="none"/>
        <c:tickLblPos val="nextTo"/>
        <c:crossAx val="75700096"/>
        <c:crosses val="autoZero"/>
        <c:auto val="1"/>
        <c:lblAlgn val="ctr"/>
        <c:lblOffset val="100"/>
        <c:noMultiLvlLbl val="0"/>
      </c:catAx>
      <c:valAx>
        <c:axId val="75700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698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13</xdr:row>
      <xdr:rowOff>438150</xdr:rowOff>
    </xdr:from>
    <xdr:to>
      <xdr:col>6</xdr:col>
      <xdr:colOff>323850</xdr:colOff>
      <xdr:row>18</xdr:row>
      <xdr:rowOff>171450</xdr:rowOff>
    </xdr:to>
    <xdr:sp macro="" textlink="">
      <xdr:nvSpPr>
        <xdr:cNvPr id="4" name="ZoneTexte 3"/>
        <xdr:cNvSpPr txBox="1"/>
      </xdr:nvSpPr>
      <xdr:spPr>
        <a:xfrm>
          <a:off x="4267200" y="3438525"/>
          <a:ext cx="1800225" cy="1266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Les valeurs</a:t>
          </a:r>
          <a:r>
            <a:rPr lang="fr-FR" sz="1100" baseline="0"/>
            <a:t> de la médiane, des quartiles et de la moyenne ont été obtenues à l'aide des outils statistiques de la calculatrice</a:t>
          </a:r>
          <a:endParaRPr lang="fr-FR" sz="1100"/>
        </a:p>
      </xdr:txBody>
    </xdr:sp>
    <xdr:clientData/>
  </xdr:twoCellAnchor>
  <xdr:twoCellAnchor>
    <xdr:from>
      <xdr:col>4</xdr:col>
      <xdr:colOff>295275</xdr:colOff>
      <xdr:row>24</xdr:row>
      <xdr:rowOff>457201</xdr:rowOff>
    </xdr:from>
    <xdr:to>
      <xdr:col>6</xdr:col>
      <xdr:colOff>390525</xdr:colOff>
      <xdr:row>29</xdr:row>
      <xdr:rowOff>161926</xdr:rowOff>
    </xdr:to>
    <xdr:sp macro="" textlink="">
      <xdr:nvSpPr>
        <xdr:cNvPr id="5" name="ZoneTexte 4"/>
        <xdr:cNvSpPr txBox="1"/>
      </xdr:nvSpPr>
      <xdr:spPr>
        <a:xfrm>
          <a:off x="4229100" y="6191251"/>
          <a:ext cx="1905000" cy="1238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Le</a:t>
          </a:r>
          <a:r>
            <a:rPr lang="fr-FR" sz="1100" baseline="0"/>
            <a:t> maximum a été tronqué afin d'obtenir des diagrammes en boîtes permettant une comparaison des trois séries statistiques plus facile.</a:t>
          </a:r>
        </a:p>
        <a:p>
          <a:endParaRPr lang="fr-FR" sz="1100" baseline="0"/>
        </a:p>
      </xdr:txBody>
    </xdr:sp>
    <xdr:clientData/>
  </xdr:twoCellAnchor>
  <xdr:twoCellAnchor>
    <xdr:from>
      <xdr:col>0</xdr:col>
      <xdr:colOff>85725</xdr:colOff>
      <xdr:row>55</xdr:row>
      <xdr:rowOff>57150</xdr:rowOff>
    </xdr:from>
    <xdr:to>
      <xdr:col>9</xdr:col>
      <xdr:colOff>685800</xdr:colOff>
      <xdr:row>84</xdr:row>
      <xdr:rowOff>180976</xdr:rowOff>
    </xdr:to>
    <xdr:sp macro="" textlink="">
      <xdr:nvSpPr>
        <xdr:cNvPr id="6" name="ZoneTexte 5"/>
        <xdr:cNvSpPr txBox="1"/>
      </xdr:nvSpPr>
      <xdr:spPr>
        <a:xfrm>
          <a:off x="85725" y="12734925"/>
          <a:ext cx="8543925" cy="5648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rgbClr val="FF0000"/>
              </a:solidFill>
            </a:rPr>
            <a:t>Comparaison</a:t>
          </a:r>
          <a:r>
            <a:rPr lang="fr-FR" sz="1100" b="1" baseline="0">
              <a:solidFill>
                <a:srgbClr val="FF0000"/>
              </a:solidFill>
            </a:rPr>
            <a:t> des rémunération mensuelle brutes des femmes et des hommes chez Orange en</a:t>
          </a:r>
          <a:r>
            <a:rPr lang="fr-FR" sz="1100" b="1">
              <a:solidFill>
                <a:srgbClr val="FF0000"/>
              </a:solidFill>
            </a:rPr>
            <a:t> 2014 </a:t>
          </a:r>
          <a:r>
            <a:rPr lang="fr-FR" sz="1100" b="1"/>
            <a:t>:</a:t>
          </a:r>
        </a:p>
        <a:p>
          <a:r>
            <a:rPr lang="fr-FR" sz="1100" b="1" i="1"/>
            <a:t>Caractéristique</a:t>
          </a:r>
          <a:r>
            <a:rPr lang="fr-FR" sz="1100" b="1" i="1" baseline="0"/>
            <a:t> de position :</a:t>
          </a:r>
        </a:p>
        <a:p>
          <a:r>
            <a:rPr lang="fr-FR" sz="1100" baseline="0"/>
            <a:t>La moyenne des rémunérations mensuelles brutes chez les femmes est de 3512 € alors qu'elle est de 3882 € chez les hommes, soit </a:t>
          </a:r>
        </a:p>
        <a:p>
          <a:r>
            <a:rPr lang="fr-FR" sz="1100" baseline="0"/>
            <a:t>une différence significative de 370 €.</a:t>
          </a:r>
        </a:p>
        <a:p>
          <a:r>
            <a:rPr lang="fr-FR" sz="1100" baseline="0"/>
            <a:t>La différence des médianes est plus faible : </a:t>
          </a:r>
          <a:r>
            <a:rPr lang="fr-FR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2841</a:t>
          </a:r>
          <a:r>
            <a:rPr lang="fr-FR" sz="1100" baseline="0"/>
            <a:t> € pour les femmes et 2923 pour les hommes, soit une différence de 82 €.</a:t>
          </a:r>
        </a:p>
        <a:p>
          <a:r>
            <a:rPr lang="fr-FR" sz="1100" b="1" i="1" baseline="0"/>
            <a:t>Interprétation</a:t>
          </a:r>
          <a:r>
            <a:rPr lang="fr-FR" sz="1100" baseline="0"/>
            <a:t> : </a:t>
          </a:r>
        </a:p>
        <a:p>
          <a:r>
            <a:rPr lang="fr-FR" sz="1100" baseline="0"/>
            <a:t>Les rémunérations sont plus élévées en moyenne chez les hommes mais la répartition des rémunérations semble être globalement </a:t>
          </a:r>
        </a:p>
        <a:p>
          <a:r>
            <a:rPr lang="fr-FR" sz="1100" baseline="0"/>
            <a:t>comparable chez les femmes et chez les hommes.</a:t>
          </a:r>
        </a:p>
        <a:p>
          <a:r>
            <a:rPr lang="fr-FR" sz="1100" baseline="0"/>
            <a:t>Le 1er quartile est égal à 2593 € pour les femmes et à 2923 € pour les hommes soit une différence significative de 330 €.</a:t>
          </a:r>
        </a:p>
        <a:p>
          <a:r>
            <a:rPr lang="fr-FR" sz="1100" baseline="0"/>
            <a:t>Au moins 25 % des femmes ont une rémunération mensuelle brute de moins de 2593 € et au moins 25 % des hommes ont une </a:t>
          </a:r>
        </a:p>
        <a:p>
          <a:r>
            <a:rPr lang="fr-FR" sz="1100" baseline="0"/>
            <a:t>rémunération mensuelle brute de moins de 2923 €.</a:t>
          </a: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3ème quartile est égal à 4582 € pour les femmes et à 4751 € pour les hommes soit une différence moins significative de 169 €.</a:t>
          </a:r>
          <a:endParaRPr lang="fr-FR">
            <a:effectLst/>
          </a:endParaRP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 moins 75 % des femmes ont une rémunération mensuelle brute de moins de 4582 € et au moins 75 % des hommes ont une </a:t>
          </a: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rémunération mensuelle brute de moins de 4751 €.</a:t>
          </a:r>
          <a:endParaRPr lang="fr-FR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Interprétation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Plus la rémunération est élevée, moins l'écart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rémunération entre homme et femme est importante.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Plus la rémunération est élevée, moins la différence entre les proportions d'hommes et de femmes est  grande.</a:t>
          </a:r>
        </a:p>
        <a:p>
          <a:endParaRPr lang="fr-FR" sz="1100" b="1" i="1" baseline="0"/>
        </a:p>
        <a:p>
          <a:r>
            <a:rPr lang="fr-FR" sz="1100" b="1" i="1" baseline="0"/>
            <a:t>Caractéristique de dispersion :</a:t>
          </a:r>
        </a:p>
        <a:p>
          <a:r>
            <a:rPr lang="fr-FR" sz="1100" baseline="0"/>
            <a:t>L'étendue des salaires est très grande aussi bien chez les femmes que chez les hommes : 11565 € chez les femmes et 11478 €</a:t>
          </a:r>
        </a:p>
        <a:p>
          <a:r>
            <a:rPr lang="fr-FR" sz="1100" baseline="0"/>
            <a:t> chez les hommes soit très peu de différence (87 €).</a:t>
          </a:r>
        </a:p>
        <a:p>
          <a:r>
            <a:rPr lang="fr-FR" sz="1100" baseline="0"/>
            <a:t>L'écart interquartile est de 1989 € chez les femmes et de 1828 € chez les hommes, soit une différence peu significative de 161 €.</a:t>
          </a:r>
        </a:p>
        <a:p>
          <a:r>
            <a:rPr lang="fr-FR" sz="1100" baseline="0"/>
            <a:t>La différence la plus significative sur les rémunérations mensuelles brutes entre les femmes et les hommes se situe au niveau </a:t>
          </a:r>
          <a:r>
            <a:rPr lang="fr-FR" sz="1100" b="1" baseline="0"/>
            <a:t>du 1er quartile.</a:t>
          </a:r>
        </a:p>
        <a:p>
          <a:endParaRPr lang="fr-FR" sz="1100" baseline="0"/>
        </a:p>
        <a:p>
          <a:r>
            <a:rPr lang="fr-FR" sz="1100" b="1" i="1" baseline="0">
              <a:solidFill>
                <a:schemeClr val="tx1"/>
              </a:solidFill>
            </a:rPr>
            <a:t>En conclusion : </a:t>
          </a:r>
        </a:p>
        <a:p>
          <a:r>
            <a:rPr lang="fr-FR" sz="1100" baseline="0">
              <a:solidFill>
                <a:schemeClr val="tx1"/>
              </a:solidFill>
            </a:rPr>
            <a:t>Orange semble en effet être une entreprise qui veille à l'égalité salariale (les écarts de salaires entre les hommes et les femmes perdurent, </a:t>
          </a:r>
        </a:p>
        <a:p>
          <a:r>
            <a:rPr lang="fr-FR" sz="1100" baseline="0">
              <a:solidFill>
                <a:schemeClr val="tx1"/>
              </a:solidFill>
            </a:rPr>
            <a:t>mais sont bien inférieurs à ceux constatés au niveau national -16%-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Orange semble en effet être une entreprise qui veille à l'égalité professionnelle (la répartition globale des salaires entre les hommes et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les femmes semble  assez homogène). </a:t>
          </a: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Cependant, la proportion des femmes  se trouvant dans les catégories A,B et C par rapport à l'ensemble des femmes  est plus importante que la </a:t>
          </a: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proportion des hommes se trouvant dans ces catégories par rapport à l'ensemble des hommes.</a:t>
          </a:r>
          <a:endParaRPr lang="fr-FR">
            <a:effectLst/>
          </a:endParaRP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 qui se vérifie dans le tableau où ont été calculées ces proportions.</a:t>
          </a:r>
          <a:endParaRPr lang="fr-FR">
            <a:effectLst/>
          </a:endParaRP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faisant la même étude en rassemblant les catégories F et G, la différence est présente mais elle paraît beaucoup moins significative.</a:t>
          </a:r>
          <a:endParaRPr lang="fr-FR">
            <a:effectLst/>
          </a:endParaRPr>
        </a:p>
        <a:p>
          <a:endParaRPr lang="fr-FR" sz="1100"/>
        </a:p>
      </xdr:txBody>
    </xdr:sp>
    <xdr:clientData/>
  </xdr:twoCellAnchor>
  <xdr:twoCellAnchor>
    <xdr:from>
      <xdr:col>4</xdr:col>
      <xdr:colOff>285749</xdr:colOff>
      <xdr:row>19</xdr:row>
      <xdr:rowOff>180975</xdr:rowOff>
    </xdr:from>
    <xdr:to>
      <xdr:col>6</xdr:col>
      <xdr:colOff>581025</xdr:colOff>
      <xdr:row>23</xdr:row>
      <xdr:rowOff>0</xdr:rowOff>
    </xdr:to>
    <xdr:sp macro="" textlink="">
      <xdr:nvSpPr>
        <xdr:cNvPr id="7" name="ZoneTexte 6"/>
        <xdr:cNvSpPr txBox="1"/>
      </xdr:nvSpPr>
      <xdr:spPr>
        <a:xfrm>
          <a:off x="4219574" y="4914900"/>
          <a:ext cx="2105026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Rappel</a:t>
          </a:r>
          <a:r>
            <a:rPr lang="fr-FR" sz="1100" baseline="0"/>
            <a:t> :</a:t>
          </a:r>
        </a:p>
        <a:p>
          <a:r>
            <a:rPr lang="fr-FR" sz="1100" baseline="0"/>
            <a:t>étendue = max - min</a:t>
          </a:r>
        </a:p>
        <a:p>
          <a:r>
            <a:rPr lang="fr-FR" sz="1100" baseline="0"/>
            <a:t>Ecart interquartile = Q3 - Q1</a:t>
          </a:r>
        </a:p>
        <a:p>
          <a:endParaRPr lang="fr-FR" sz="1100"/>
        </a:p>
      </xdr:txBody>
    </xdr:sp>
    <xdr:clientData/>
  </xdr:twoCellAnchor>
  <xdr:twoCellAnchor>
    <xdr:from>
      <xdr:col>0</xdr:col>
      <xdr:colOff>371475</xdr:colOff>
      <xdr:row>52</xdr:row>
      <xdr:rowOff>19050</xdr:rowOff>
    </xdr:from>
    <xdr:to>
      <xdr:col>8</xdr:col>
      <xdr:colOff>733425</xdr:colOff>
      <xdr:row>54</xdr:row>
      <xdr:rowOff>180975</xdr:rowOff>
    </xdr:to>
    <xdr:sp macro="" textlink="">
      <xdr:nvSpPr>
        <xdr:cNvPr id="16" name="ZoneTexte 15"/>
        <xdr:cNvSpPr txBox="1"/>
      </xdr:nvSpPr>
      <xdr:spPr>
        <a:xfrm>
          <a:off x="371475" y="12125325"/>
          <a:ext cx="7543800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chemeClr val="tx1"/>
              </a:solidFill>
            </a:rPr>
            <a:t>Orange</a:t>
          </a:r>
          <a:r>
            <a:rPr lang="fr-FR" sz="1100" baseline="0">
              <a:solidFill>
                <a:schemeClr val="tx1"/>
              </a:solidFill>
            </a:rPr>
            <a:t> a appliqué des taux d'augmentation de salaire (2,4 % entre 2012 et 2013, et 2,5 % entre 2013 et 2014), bien meilleurs que </a:t>
          </a:r>
        </a:p>
        <a:p>
          <a:r>
            <a:rPr lang="fr-FR" sz="1100" baseline="0">
              <a:solidFill>
                <a:schemeClr val="tx1"/>
              </a:solidFill>
            </a:rPr>
            <a:t>la moyenne nationale (respectivement 1,7% et 1,4%)</a:t>
          </a:r>
          <a:endParaRPr lang="fr-FR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4</xdr:col>
      <xdr:colOff>752475</xdr:colOff>
      <xdr:row>32</xdr:row>
      <xdr:rowOff>114300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104773</xdr:colOff>
      <xdr:row>0</xdr:row>
      <xdr:rowOff>1</xdr:rowOff>
    </xdr:from>
    <xdr:to>
      <xdr:col>10</xdr:col>
      <xdr:colOff>161924</xdr:colOff>
      <xdr:row>32</xdr:row>
      <xdr:rowOff>123825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topLeftCell="A46" workbookViewId="0">
      <selection activeCell="L62" sqref="L62"/>
    </sheetView>
  </sheetViews>
  <sheetFormatPr baseColWidth="10" defaultRowHeight="15" x14ac:dyDescent="0.25"/>
  <cols>
    <col min="1" max="1" width="14.85546875" customWidth="1"/>
    <col min="2" max="2" width="12.42578125" customWidth="1"/>
    <col min="3" max="3" width="9.7109375" customWidth="1"/>
    <col min="4" max="4" width="12.7109375" customWidth="1"/>
    <col min="5" max="5" width="9.7109375" customWidth="1"/>
    <col min="6" max="6" width="12.28515625" customWidth="1"/>
    <col min="7" max="13" width="9.7109375" customWidth="1"/>
  </cols>
  <sheetData>
    <row r="1" spans="1:13" ht="14.45" x14ac:dyDescent="0.35">
      <c r="A1" t="s">
        <v>1</v>
      </c>
    </row>
    <row r="2" spans="1:13" x14ac:dyDescent="0.25">
      <c r="A2" s="17" t="s">
        <v>0</v>
      </c>
    </row>
    <row r="3" spans="1:13" ht="14.45" x14ac:dyDescent="0.35">
      <c r="A3" s="18"/>
      <c r="B3" s="18">
        <v>2011</v>
      </c>
      <c r="C3" s="19">
        <v>2012</v>
      </c>
      <c r="D3" s="19">
        <v>2013</v>
      </c>
      <c r="E3" s="20">
        <v>2014</v>
      </c>
    </row>
    <row r="4" spans="1:13" ht="14.45" x14ac:dyDescent="0.35">
      <c r="A4" s="18" t="s">
        <v>2</v>
      </c>
      <c r="B4" s="18">
        <v>0</v>
      </c>
      <c r="C4" s="19">
        <v>0</v>
      </c>
      <c r="D4" s="19">
        <v>0</v>
      </c>
      <c r="E4" s="20">
        <v>0</v>
      </c>
    </row>
    <row r="5" spans="1:13" ht="14.45" x14ac:dyDescent="0.35">
      <c r="A5" s="21" t="s">
        <v>3</v>
      </c>
      <c r="B5" s="21">
        <v>1096</v>
      </c>
      <c r="C5" s="4">
        <v>855</v>
      </c>
      <c r="D5" s="4">
        <v>637</v>
      </c>
      <c r="E5" s="22">
        <v>495</v>
      </c>
    </row>
    <row r="6" spans="1:13" ht="14.45" x14ac:dyDescent="0.35">
      <c r="A6" s="21" t="s">
        <v>4</v>
      </c>
      <c r="B6" s="21">
        <v>35060</v>
      </c>
      <c r="C6" s="4">
        <v>32692</v>
      </c>
      <c r="D6" s="4">
        <v>28618</v>
      </c>
      <c r="E6" s="22">
        <v>23796</v>
      </c>
    </row>
    <row r="7" spans="1:13" ht="14.45" x14ac:dyDescent="0.35">
      <c r="A7" s="21" t="s">
        <v>5</v>
      </c>
      <c r="B7" s="21">
        <v>24293</v>
      </c>
      <c r="C7" s="4">
        <v>25192</v>
      </c>
      <c r="D7" s="4">
        <v>27065</v>
      </c>
      <c r="E7" s="22">
        <v>28693</v>
      </c>
    </row>
    <row r="8" spans="1:13" ht="14.45" x14ac:dyDescent="0.35">
      <c r="A8" s="21" t="s">
        <v>6</v>
      </c>
      <c r="B8" s="21">
        <v>16925</v>
      </c>
      <c r="C8" s="4">
        <v>16859</v>
      </c>
      <c r="D8" s="4">
        <v>16813</v>
      </c>
      <c r="E8" s="22">
        <v>16509</v>
      </c>
    </row>
    <row r="9" spans="1:13" ht="14.45" x14ac:dyDescent="0.35">
      <c r="A9" s="21" t="s">
        <v>7</v>
      </c>
      <c r="B9" s="21">
        <v>18004</v>
      </c>
      <c r="C9" s="4">
        <v>18527</v>
      </c>
      <c r="D9" s="4">
        <v>19343</v>
      </c>
      <c r="E9" s="22">
        <v>19352</v>
      </c>
    </row>
    <row r="10" spans="1:13" ht="14.45" x14ac:dyDescent="0.35">
      <c r="A10" s="21" t="s">
        <v>8</v>
      </c>
      <c r="B10" s="21">
        <v>6996</v>
      </c>
      <c r="C10" s="4">
        <v>7313</v>
      </c>
      <c r="D10" s="4">
        <v>7799</v>
      </c>
      <c r="E10" s="22">
        <v>7890</v>
      </c>
    </row>
    <row r="11" spans="1:13" ht="14.45" x14ac:dyDescent="0.35">
      <c r="A11" s="21" t="s">
        <v>9</v>
      </c>
      <c r="B11" s="21">
        <v>994</v>
      </c>
      <c r="C11" s="4">
        <v>1007</v>
      </c>
      <c r="D11" s="4">
        <v>1025</v>
      </c>
      <c r="E11" s="22">
        <v>1051</v>
      </c>
    </row>
    <row r="12" spans="1:13" ht="14.45" x14ac:dyDescent="0.35">
      <c r="A12" s="23" t="s">
        <v>10</v>
      </c>
      <c r="B12" s="23">
        <f>SUM(B4:B11)</f>
        <v>103368</v>
      </c>
      <c r="C12" s="24">
        <f>SUM(C4:C11)</f>
        <v>102445</v>
      </c>
      <c r="D12" s="24">
        <f t="shared" ref="D12:E12" si="0">SUM(D4:D11)</f>
        <v>101300</v>
      </c>
      <c r="E12" s="25">
        <f t="shared" si="0"/>
        <v>97786</v>
      </c>
    </row>
    <row r="14" spans="1:13" x14ac:dyDescent="0.25">
      <c r="A14" t="s">
        <v>11</v>
      </c>
    </row>
    <row r="15" spans="1:13" x14ac:dyDescent="0.25">
      <c r="A15" s="17" t="s">
        <v>12</v>
      </c>
    </row>
    <row r="16" spans="1:13" thickBot="1" x14ac:dyDescent="0.4">
      <c r="B16" s="1">
        <v>2011</v>
      </c>
      <c r="C16" s="1"/>
      <c r="D16" s="1"/>
      <c r="E16" s="1">
        <v>2012</v>
      </c>
      <c r="F16" s="1"/>
      <c r="G16" s="1"/>
      <c r="H16" s="1">
        <v>2013</v>
      </c>
      <c r="I16" s="1"/>
      <c r="J16" s="1"/>
      <c r="K16" s="1">
        <v>2014</v>
      </c>
      <c r="L16" s="1"/>
      <c r="M16" s="1"/>
    </row>
    <row r="17" spans="1:13" ht="14.45" x14ac:dyDescent="0.35">
      <c r="A17" s="2"/>
      <c r="B17" s="13" t="s">
        <v>13</v>
      </c>
      <c r="C17" s="14" t="s">
        <v>14</v>
      </c>
      <c r="D17" s="9" t="s">
        <v>10</v>
      </c>
      <c r="E17" s="13" t="s">
        <v>13</v>
      </c>
      <c r="F17" s="14" t="s">
        <v>14</v>
      </c>
      <c r="G17" s="9" t="s">
        <v>10</v>
      </c>
      <c r="H17" s="13" t="s">
        <v>13</v>
      </c>
      <c r="I17" s="14" t="s">
        <v>14</v>
      </c>
      <c r="J17" s="9" t="s">
        <v>10</v>
      </c>
      <c r="K17" s="13" t="s">
        <v>13</v>
      </c>
      <c r="L17" s="14" t="s">
        <v>14</v>
      </c>
      <c r="M17" s="10" t="s">
        <v>10</v>
      </c>
    </row>
    <row r="18" spans="1:13" ht="14.45" x14ac:dyDescent="0.35">
      <c r="A18" s="26" t="s">
        <v>2</v>
      </c>
      <c r="B18" s="27">
        <v>0</v>
      </c>
      <c r="C18" s="28">
        <v>0</v>
      </c>
      <c r="D18" s="19">
        <f>+B18+C18</f>
        <v>0</v>
      </c>
      <c r="E18" s="27">
        <v>0</v>
      </c>
      <c r="F18" s="28">
        <v>0</v>
      </c>
      <c r="G18" s="19">
        <f>+E18+F18</f>
        <v>0</v>
      </c>
      <c r="H18" s="27">
        <v>0</v>
      </c>
      <c r="I18" s="28">
        <v>0</v>
      </c>
      <c r="J18" s="19">
        <f>+H18+I18</f>
        <v>0</v>
      </c>
      <c r="K18" s="27">
        <v>0</v>
      </c>
      <c r="L18" s="28">
        <v>0</v>
      </c>
      <c r="M18" s="29">
        <f>+K18+L18</f>
        <v>0</v>
      </c>
    </row>
    <row r="19" spans="1:13" ht="14.45" x14ac:dyDescent="0.35">
      <c r="A19" s="3" t="s">
        <v>3</v>
      </c>
      <c r="B19" s="11">
        <v>388</v>
      </c>
      <c r="C19" s="15">
        <v>808</v>
      </c>
      <c r="D19" s="4">
        <f t="shared" ref="D19:D26" si="1">+B19+C19</f>
        <v>1196</v>
      </c>
      <c r="E19" s="11">
        <v>254</v>
      </c>
      <c r="F19" s="15">
        <v>601</v>
      </c>
      <c r="G19" s="4">
        <f t="shared" ref="G19:G26" si="2">+E19+F19</f>
        <v>855</v>
      </c>
      <c r="H19" s="11">
        <v>214</v>
      </c>
      <c r="I19" s="15">
        <v>423</v>
      </c>
      <c r="J19" s="4">
        <f t="shared" ref="J19:J26" si="3">+H19+I19</f>
        <v>637</v>
      </c>
      <c r="K19" s="11">
        <v>187</v>
      </c>
      <c r="L19" s="15">
        <v>308</v>
      </c>
      <c r="M19" s="5">
        <f t="shared" ref="M19:M26" si="4">+K19+L19</f>
        <v>495</v>
      </c>
    </row>
    <row r="20" spans="1:13" ht="14.45" x14ac:dyDescent="0.35">
      <c r="A20" s="3" t="s">
        <v>4</v>
      </c>
      <c r="B20" s="11">
        <v>15560</v>
      </c>
      <c r="C20" s="15">
        <v>19500</v>
      </c>
      <c r="D20" s="4">
        <f t="shared" si="1"/>
        <v>35060</v>
      </c>
      <c r="E20" s="11">
        <v>14280</v>
      </c>
      <c r="F20" s="15">
        <v>18412</v>
      </c>
      <c r="G20" s="4">
        <f t="shared" si="2"/>
        <v>32692</v>
      </c>
      <c r="H20" s="11">
        <v>12464</v>
      </c>
      <c r="I20" s="15">
        <v>16154</v>
      </c>
      <c r="J20" s="4">
        <f t="shared" si="3"/>
        <v>28618</v>
      </c>
      <c r="K20" s="11">
        <v>9881</v>
      </c>
      <c r="L20" s="15">
        <v>13915</v>
      </c>
      <c r="M20" s="5">
        <f t="shared" si="4"/>
        <v>23796</v>
      </c>
    </row>
    <row r="21" spans="1:13" ht="14.45" x14ac:dyDescent="0.35">
      <c r="A21" s="3" t="s">
        <v>5</v>
      </c>
      <c r="B21" s="11">
        <v>8903</v>
      </c>
      <c r="C21" s="15">
        <v>15390</v>
      </c>
      <c r="D21" s="4">
        <f t="shared" si="1"/>
        <v>24293</v>
      </c>
      <c r="E21" s="11">
        <v>9410</v>
      </c>
      <c r="F21" s="15">
        <v>15782</v>
      </c>
      <c r="G21" s="4">
        <f t="shared" si="2"/>
        <v>25192</v>
      </c>
      <c r="H21" s="11">
        <v>10512</v>
      </c>
      <c r="I21" s="15">
        <v>16553</v>
      </c>
      <c r="J21" s="4">
        <f t="shared" si="3"/>
        <v>27065</v>
      </c>
      <c r="K21" s="11">
        <v>11532</v>
      </c>
      <c r="L21" s="15">
        <v>17161</v>
      </c>
      <c r="M21" s="5">
        <f t="shared" si="4"/>
        <v>28693</v>
      </c>
    </row>
    <row r="22" spans="1:13" ht="14.45" x14ac:dyDescent="0.35">
      <c r="A22" s="3" t="s">
        <v>6</v>
      </c>
      <c r="B22" s="11">
        <v>5235</v>
      </c>
      <c r="C22" s="15">
        <v>11690</v>
      </c>
      <c r="D22" s="4">
        <f t="shared" si="1"/>
        <v>16925</v>
      </c>
      <c r="E22" s="11">
        <v>5239</v>
      </c>
      <c r="F22" s="15">
        <v>11620</v>
      </c>
      <c r="G22" s="4">
        <f t="shared" si="2"/>
        <v>16859</v>
      </c>
      <c r="H22" s="11">
        <v>5376</v>
      </c>
      <c r="I22" s="15">
        <v>11437</v>
      </c>
      <c r="J22" s="4">
        <f t="shared" si="3"/>
        <v>16813</v>
      </c>
      <c r="K22" s="11">
        <v>5362</v>
      </c>
      <c r="L22" s="15">
        <v>11147</v>
      </c>
      <c r="M22" s="5">
        <f t="shared" si="4"/>
        <v>16509</v>
      </c>
    </row>
    <row r="23" spans="1:13" ht="14.45" x14ac:dyDescent="0.35">
      <c r="A23" s="3" t="s">
        <v>7</v>
      </c>
      <c r="B23" s="11">
        <v>5588</v>
      </c>
      <c r="C23" s="15">
        <v>12416</v>
      </c>
      <c r="D23" s="4">
        <f t="shared" si="1"/>
        <v>18004</v>
      </c>
      <c r="E23" s="11">
        <v>5834</v>
      </c>
      <c r="F23" s="15">
        <v>12693</v>
      </c>
      <c r="G23" s="4">
        <f t="shared" si="2"/>
        <v>18527</v>
      </c>
      <c r="H23" s="11">
        <v>6257</v>
      </c>
      <c r="I23" s="15">
        <v>13086</v>
      </c>
      <c r="J23" s="4">
        <f t="shared" si="3"/>
        <v>19343</v>
      </c>
      <c r="K23" s="11">
        <v>6306</v>
      </c>
      <c r="L23" s="15">
        <v>13046</v>
      </c>
      <c r="M23" s="5">
        <f t="shared" si="4"/>
        <v>19352</v>
      </c>
    </row>
    <row r="24" spans="1:13" ht="14.45" x14ac:dyDescent="0.35">
      <c r="A24" s="3" t="s">
        <v>8</v>
      </c>
      <c r="B24" s="11">
        <v>2102</v>
      </c>
      <c r="C24" s="15">
        <v>4894</v>
      </c>
      <c r="D24" s="4">
        <f t="shared" si="1"/>
        <v>6996</v>
      </c>
      <c r="E24" s="11">
        <v>2233</v>
      </c>
      <c r="F24" s="15">
        <v>5080</v>
      </c>
      <c r="G24" s="4">
        <f t="shared" si="2"/>
        <v>7313</v>
      </c>
      <c r="H24" s="11">
        <v>2436</v>
      </c>
      <c r="I24" s="15">
        <v>5363</v>
      </c>
      <c r="J24" s="4">
        <f t="shared" si="3"/>
        <v>7799</v>
      </c>
      <c r="K24" s="11">
        <v>2498</v>
      </c>
      <c r="L24" s="15">
        <v>5392</v>
      </c>
      <c r="M24" s="5">
        <f t="shared" si="4"/>
        <v>7890</v>
      </c>
    </row>
    <row r="25" spans="1:13" x14ac:dyDescent="0.25">
      <c r="A25" s="3" t="s">
        <v>9</v>
      </c>
      <c r="B25" s="11">
        <v>195</v>
      </c>
      <c r="C25" s="15">
        <v>799</v>
      </c>
      <c r="D25" s="4">
        <f t="shared" si="1"/>
        <v>994</v>
      </c>
      <c r="E25" s="11">
        <v>202</v>
      </c>
      <c r="F25" s="15">
        <v>805</v>
      </c>
      <c r="G25" s="4">
        <f t="shared" si="2"/>
        <v>1007</v>
      </c>
      <c r="H25" s="11">
        <v>219</v>
      </c>
      <c r="I25" s="15">
        <v>806</v>
      </c>
      <c r="J25" s="4">
        <f t="shared" si="3"/>
        <v>1025</v>
      </c>
      <c r="K25" s="11">
        <v>233</v>
      </c>
      <c r="L25" s="15">
        <v>818</v>
      </c>
      <c r="M25" s="5">
        <f t="shared" si="4"/>
        <v>1051</v>
      </c>
    </row>
    <row r="26" spans="1:13" ht="15.75" thickBot="1" x14ac:dyDescent="0.3">
      <c r="A26" s="30" t="s">
        <v>10</v>
      </c>
      <c r="B26" s="31">
        <f>SUM(B18:B25)</f>
        <v>37971</v>
      </c>
      <c r="C26" s="32">
        <f>SUM(C18:C25)</f>
        <v>65497</v>
      </c>
      <c r="D26" s="33">
        <f t="shared" si="1"/>
        <v>103468</v>
      </c>
      <c r="E26" s="31">
        <f>SUM(E18:E25)</f>
        <v>37452</v>
      </c>
      <c r="F26" s="32">
        <f>SUM(F18:F25)</f>
        <v>64993</v>
      </c>
      <c r="G26" s="33">
        <f t="shared" si="2"/>
        <v>102445</v>
      </c>
      <c r="H26" s="31">
        <f>SUM(H18:H25)</f>
        <v>37478</v>
      </c>
      <c r="I26" s="32">
        <f>SUM(I18:I25)</f>
        <v>63822</v>
      </c>
      <c r="J26" s="33">
        <f t="shared" si="3"/>
        <v>101300</v>
      </c>
      <c r="K26" s="31">
        <f>SUM(K18:K25)</f>
        <v>35999</v>
      </c>
      <c r="L26" s="32">
        <f>SUM(L18:L25)</f>
        <v>61787</v>
      </c>
      <c r="M26" s="34">
        <f t="shared" si="4"/>
        <v>97786</v>
      </c>
    </row>
    <row r="28" spans="1:13" x14ac:dyDescent="0.25">
      <c r="A28" s="17" t="s">
        <v>18</v>
      </c>
    </row>
    <row r="29" spans="1:13" x14ac:dyDescent="0.25">
      <c r="A29" s="18"/>
      <c r="B29" s="18" t="s">
        <v>19</v>
      </c>
      <c r="C29" s="19" t="s">
        <v>15</v>
      </c>
      <c r="D29" s="19" t="s">
        <v>16</v>
      </c>
      <c r="E29" s="20" t="s">
        <v>17</v>
      </c>
    </row>
    <row r="30" spans="1:13" x14ac:dyDescent="0.25">
      <c r="A30" s="18" t="s">
        <v>2</v>
      </c>
      <c r="B30" s="18"/>
      <c r="C30" s="19"/>
      <c r="D30" s="19"/>
      <c r="E30" s="20"/>
    </row>
    <row r="31" spans="1:13" x14ac:dyDescent="0.25">
      <c r="A31" s="21" t="s">
        <v>3</v>
      </c>
      <c r="B31" s="39">
        <f>B19/D19</f>
        <v>0.32441471571906355</v>
      </c>
      <c r="C31" s="35">
        <f>E19/G19</f>
        <v>0.29707602339181288</v>
      </c>
      <c r="D31" s="35">
        <f>H19/J19</f>
        <v>0.33594976452119307</v>
      </c>
      <c r="E31" s="36">
        <f>K19/M19</f>
        <v>0.37777777777777777</v>
      </c>
    </row>
    <row r="32" spans="1:13" x14ac:dyDescent="0.25">
      <c r="A32" s="21" t="s">
        <v>4</v>
      </c>
      <c r="B32" s="39">
        <f t="shared" ref="B32:B37" si="5">B20/D20</f>
        <v>0.44381061038220193</v>
      </c>
      <c r="C32" s="35">
        <f t="shared" ref="C32:C37" si="6">E20/G20</f>
        <v>0.43680411109751621</v>
      </c>
      <c r="D32" s="35">
        <f t="shared" ref="D32:D37" si="7">H20/J20</f>
        <v>0.4355300859598854</v>
      </c>
      <c r="E32" s="36">
        <f t="shared" ref="E32:E37" si="8">K20/M20</f>
        <v>0.41523785510169775</v>
      </c>
    </row>
    <row r="33" spans="1:13" x14ac:dyDescent="0.25">
      <c r="A33" s="21" t="s">
        <v>5</v>
      </c>
      <c r="B33" s="39">
        <f t="shared" si="5"/>
        <v>0.3664841723953402</v>
      </c>
      <c r="C33" s="35">
        <f t="shared" si="6"/>
        <v>0.37353127977135597</v>
      </c>
      <c r="D33" s="35">
        <f t="shared" si="7"/>
        <v>0.38839830038795492</v>
      </c>
      <c r="E33" s="36">
        <f t="shared" si="8"/>
        <v>0.40190987348830726</v>
      </c>
    </row>
    <row r="34" spans="1:13" x14ac:dyDescent="0.25">
      <c r="A34" s="21" t="s">
        <v>6</v>
      </c>
      <c r="B34" s="39">
        <f t="shared" si="5"/>
        <v>0.30930576070901034</v>
      </c>
      <c r="C34" s="35">
        <f t="shared" si="6"/>
        <v>0.31075389999406844</v>
      </c>
      <c r="D34" s="35">
        <f t="shared" si="7"/>
        <v>0.3197525724142033</v>
      </c>
      <c r="E34" s="36">
        <f t="shared" si="8"/>
        <v>0.32479253740384034</v>
      </c>
    </row>
    <row r="35" spans="1:13" x14ac:dyDescent="0.25">
      <c r="A35" s="21" t="s">
        <v>7</v>
      </c>
      <c r="B35" s="39">
        <f t="shared" si="5"/>
        <v>0.31037547211730726</v>
      </c>
      <c r="C35" s="35">
        <f t="shared" si="6"/>
        <v>0.31489177956495923</v>
      </c>
      <c r="D35" s="35">
        <f t="shared" si="7"/>
        <v>0.32347619293801377</v>
      </c>
      <c r="E35" s="36">
        <f t="shared" si="8"/>
        <v>0.32585779247622987</v>
      </c>
    </row>
    <row r="36" spans="1:13" x14ac:dyDescent="0.25">
      <c r="A36" s="21" t="s">
        <v>8</v>
      </c>
      <c r="B36" s="39">
        <f t="shared" si="5"/>
        <v>0.30045740423098916</v>
      </c>
      <c r="C36" s="35">
        <f t="shared" si="6"/>
        <v>0.30534664296458364</v>
      </c>
      <c r="D36" s="35">
        <f t="shared" si="7"/>
        <v>0.31234773688934481</v>
      </c>
      <c r="E36" s="36">
        <f t="shared" si="8"/>
        <v>0.31660329531051967</v>
      </c>
    </row>
    <row r="37" spans="1:13" x14ac:dyDescent="0.25">
      <c r="A37" s="21" t="s">
        <v>9</v>
      </c>
      <c r="B37" s="39">
        <f t="shared" si="5"/>
        <v>0.19617706237424548</v>
      </c>
      <c r="C37" s="35">
        <f t="shared" si="6"/>
        <v>0.2005958291956306</v>
      </c>
      <c r="D37" s="35">
        <f t="shared" si="7"/>
        <v>0.21365853658536585</v>
      </c>
      <c r="E37" s="36">
        <f t="shared" si="8"/>
        <v>0.22169362511893434</v>
      </c>
    </row>
    <row r="38" spans="1:13" x14ac:dyDescent="0.25">
      <c r="A38" s="23" t="s">
        <v>10</v>
      </c>
      <c r="B38" s="40">
        <f t="shared" ref="B38" si="9">B26/D26</f>
        <v>0.36698302856921949</v>
      </c>
      <c r="C38" s="37">
        <f t="shared" ref="C38" si="10">E26/G26</f>
        <v>0.36558153155351653</v>
      </c>
      <c r="D38" s="37">
        <f t="shared" ref="D38" si="11">H26/J26</f>
        <v>0.36997038499506418</v>
      </c>
      <c r="E38" s="38">
        <f t="shared" ref="E38" si="12">K26/M26</f>
        <v>0.36814063362853577</v>
      </c>
    </row>
    <row r="40" spans="1:13" x14ac:dyDescent="0.25">
      <c r="A40" s="17" t="s">
        <v>20</v>
      </c>
    </row>
    <row r="41" spans="1:13" ht="15.75" thickBot="1" x14ac:dyDescent="0.3">
      <c r="B41" s="1">
        <v>2011</v>
      </c>
      <c r="C41" s="1"/>
      <c r="D41" s="1"/>
      <c r="E41" s="1">
        <v>2012</v>
      </c>
      <c r="F41" s="1"/>
      <c r="G41" s="1"/>
      <c r="H41" s="1">
        <v>2013</v>
      </c>
      <c r="I41" s="1"/>
      <c r="J41" s="1"/>
      <c r="K41" s="1">
        <v>2014</v>
      </c>
      <c r="L41" s="1"/>
      <c r="M41" s="1"/>
    </row>
    <row r="42" spans="1:13" x14ac:dyDescent="0.25">
      <c r="A42" s="2"/>
      <c r="B42" s="13" t="s">
        <v>13</v>
      </c>
      <c r="C42" s="14" t="s">
        <v>14</v>
      </c>
      <c r="D42" s="9" t="s">
        <v>27</v>
      </c>
      <c r="E42" s="13" t="s">
        <v>13</v>
      </c>
      <c r="F42" s="14" t="s">
        <v>14</v>
      </c>
      <c r="G42" s="9" t="s">
        <v>27</v>
      </c>
      <c r="H42" s="13" t="s">
        <v>13</v>
      </c>
      <c r="I42" s="14" t="s">
        <v>14</v>
      </c>
      <c r="J42" s="9" t="s">
        <v>27</v>
      </c>
      <c r="K42" s="13" t="s">
        <v>13</v>
      </c>
      <c r="L42" s="14" t="s">
        <v>14</v>
      </c>
      <c r="M42" s="101" t="s">
        <v>27</v>
      </c>
    </row>
    <row r="43" spans="1:13" x14ac:dyDescent="0.25">
      <c r="A43" s="26" t="s">
        <v>2</v>
      </c>
      <c r="B43" s="27">
        <v>0</v>
      </c>
      <c r="C43" s="28">
        <v>0</v>
      </c>
      <c r="D43" s="19">
        <f>+B43+C43</f>
        <v>0</v>
      </c>
      <c r="E43" s="27">
        <v>0</v>
      </c>
      <c r="F43" s="28">
        <v>0</v>
      </c>
      <c r="G43" s="19">
        <f>+E43+F43</f>
        <v>0</v>
      </c>
      <c r="H43" s="27">
        <v>0</v>
      </c>
      <c r="I43" s="28">
        <v>0</v>
      </c>
      <c r="J43" s="19">
        <f>+H43+I43</f>
        <v>0</v>
      </c>
      <c r="K43" s="27">
        <v>0</v>
      </c>
      <c r="L43" s="28">
        <v>0</v>
      </c>
      <c r="M43" s="29">
        <f>+K43+L43</f>
        <v>0</v>
      </c>
    </row>
    <row r="44" spans="1:13" x14ac:dyDescent="0.25">
      <c r="A44" s="3" t="s">
        <v>3</v>
      </c>
      <c r="B44" s="11">
        <v>2063</v>
      </c>
      <c r="C44" s="15">
        <v>2252</v>
      </c>
      <c r="D44" s="4">
        <v>2217</v>
      </c>
      <c r="E44" s="11">
        <v>2073</v>
      </c>
      <c r="F44" s="15">
        <v>2253</v>
      </c>
      <c r="G44" s="4">
        <v>2219</v>
      </c>
      <c r="H44" s="11">
        <v>2185</v>
      </c>
      <c r="I44" s="15">
        <v>2268</v>
      </c>
      <c r="J44" s="4">
        <v>2249</v>
      </c>
      <c r="K44" s="11">
        <v>2161</v>
      </c>
      <c r="L44" s="15">
        <v>2248</v>
      </c>
      <c r="M44" s="5">
        <v>2223</v>
      </c>
    </row>
    <row r="45" spans="1:13" x14ac:dyDescent="0.25">
      <c r="A45" s="3" t="s">
        <v>4</v>
      </c>
      <c r="B45" s="11">
        <v>2457</v>
      </c>
      <c r="C45" s="15">
        <v>2524</v>
      </c>
      <c r="D45" s="4">
        <v>2494</v>
      </c>
      <c r="E45" s="11">
        <v>2522</v>
      </c>
      <c r="F45" s="15">
        <v>2561</v>
      </c>
      <c r="G45" s="4">
        <v>2545</v>
      </c>
      <c r="H45" s="11">
        <v>2594</v>
      </c>
      <c r="I45" s="15">
        <v>2599</v>
      </c>
      <c r="J45" s="4">
        <v>2597</v>
      </c>
      <c r="K45" s="11">
        <v>2593</v>
      </c>
      <c r="L45" s="15">
        <v>2605</v>
      </c>
      <c r="M45" s="5">
        <v>2600</v>
      </c>
    </row>
    <row r="46" spans="1:13" x14ac:dyDescent="0.25">
      <c r="A46" s="3" t="s">
        <v>5</v>
      </c>
      <c r="B46" s="11">
        <v>2718</v>
      </c>
      <c r="C46" s="15">
        <v>2831</v>
      </c>
      <c r="D46" s="4">
        <v>2791</v>
      </c>
      <c r="E46" s="11">
        <v>2751</v>
      </c>
      <c r="F46" s="15">
        <v>2878</v>
      </c>
      <c r="G46" s="4">
        <v>2832</v>
      </c>
      <c r="H46" s="11">
        <v>2785</v>
      </c>
      <c r="I46" s="15">
        <v>2885</v>
      </c>
      <c r="J46" s="4">
        <v>2847</v>
      </c>
      <c r="K46" s="11">
        <v>2841</v>
      </c>
      <c r="L46" s="15">
        <v>2923</v>
      </c>
      <c r="M46" s="5">
        <v>2891</v>
      </c>
    </row>
    <row r="47" spans="1:13" x14ac:dyDescent="0.25">
      <c r="A47" s="3" t="s">
        <v>6</v>
      </c>
      <c r="B47" s="11">
        <v>3409</v>
      </c>
      <c r="C47" s="15">
        <v>3545</v>
      </c>
      <c r="D47" s="4">
        <v>3504</v>
      </c>
      <c r="E47" s="11">
        <v>3479</v>
      </c>
      <c r="F47" s="15">
        <v>3628</v>
      </c>
      <c r="G47" s="4">
        <v>3583</v>
      </c>
      <c r="H47" s="11">
        <v>3548</v>
      </c>
      <c r="I47" s="15">
        <v>3706</v>
      </c>
      <c r="J47" s="4">
        <v>3657</v>
      </c>
      <c r="K47" s="11">
        <v>3590</v>
      </c>
      <c r="L47" s="15">
        <v>3742</v>
      </c>
      <c r="M47" s="5">
        <v>3693</v>
      </c>
    </row>
    <row r="48" spans="1:13" x14ac:dyDescent="0.25">
      <c r="A48" s="3" t="s">
        <v>7</v>
      </c>
      <c r="B48" s="11">
        <v>4409</v>
      </c>
      <c r="C48" s="15">
        <v>4548</v>
      </c>
      <c r="D48" s="4">
        <v>4498</v>
      </c>
      <c r="E48" s="11">
        <v>4484</v>
      </c>
      <c r="F48" s="15">
        <v>4620</v>
      </c>
      <c r="G48" s="4">
        <v>4578</v>
      </c>
      <c r="H48" s="11">
        <v>4515</v>
      </c>
      <c r="I48" s="15">
        <v>4674</v>
      </c>
      <c r="J48" s="4">
        <v>4624</v>
      </c>
      <c r="K48" s="11">
        <v>4582</v>
      </c>
      <c r="L48" s="15">
        <v>4751</v>
      </c>
      <c r="M48" s="5">
        <v>4697</v>
      </c>
    </row>
    <row r="49" spans="1:13" x14ac:dyDescent="0.25">
      <c r="A49" s="3" t="s">
        <v>8</v>
      </c>
      <c r="B49" s="11">
        <v>6648</v>
      </c>
      <c r="C49" s="15">
        <v>6819</v>
      </c>
      <c r="D49" s="4">
        <v>6768</v>
      </c>
      <c r="E49" s="11">
        <v>6768</v>
      </c>
      <c r="F49" s="15">
        <v>6908</v>
      </c>
      <c r="G49" s="4">
        <v>6865</v>
      </c>
      <c r="H49" s="11">
        <v>6755</v>
      </c>
      <c r="I49" s="15">
        <v>6932</v>
      </c>
      <c r="J49" s="4">
        <v>6877</v>
      </c>
      <c r="K49" s="11">
        <v>6820</v>
      </c>
      <c r="L49" s="15">
        <v>7016</v>
      </c>
      <c r="M49" s="5">
        <v>6954</v>
      </c>
    </row>
    <row r="50" spans="1:13" x14ac:dyDescent="0.25">
      <c r="A50" s="3" t="s">
        <v>9</v>
      </c>
      <c r="B50" s="11">
        <v>13180</v>
      </c>
      <c r="C50" s="15">
        <v>13504</v>
      </c>
      <c r="D50" s="4">
        <v>13437</v>
      </c>
      <c r="E50" s="11">
        <v>13531</v>
      </c>
      <c r="F50" s="15">
        <v>13698</v>
      </c>
      <c r="G50" s="4">
        <v>13663</v>
      </c>
      <c r="H50" s="11">
        <v>13509</v>
      </c>
      <c r="I50" s="15">
        <v>13650</v>
      </c>
      <c r="J50" s="4">
        <v>13619</v>
      </c>
      <c r="K50" s="11">
        <v>13726</v>
      </c>
      <c r="L50" s="15">
        <v>13726</v>
      </c>
      <c r="M50" s="5">
        <v>13730</v>
      </c>
    </row>
    <row r="51" spans="1:13" ht="15.75" thickBot="1" x14ac:dyDescent="0.3">
      <c r="A51" s="6" t="s">
        <v>10</v>
      </c>
      <c r="B51" s="12">
        <v>3223</v>
      </c>
      <c r="C51" s="16">
        <v>3594</v>
      </c>
      <c r="D51" s="7">
        <v>3460</v>
      </c>
      <c r="E51" s="12">
        <v>3329</v>
      </c>
      <c r="F51" s="16">
        <v>3686</v>
      </c>
      <c r="G51" s="7">
        <v>3558</v>
      </c>
      <c r="H51" s="12">
        <v>3428</v>
      </c>
      <c r="I51" s="16">
        <v>3763</v>
      </c>
      <c r="J51" s="7">
        <v>3642</v>
      </c>
      <c r="K51" s="12">
        <v>3521</v>
      </c>
      <c r="L51" s="16">
        <v>3853</v>
      </c>
      <c r="M51" s="8">
        <v>3733</v>
      </c>
    </row>
    <row r="53" spans="1:13" x14ac:dyDescent="0.25">
      <c r="A53" s="17" t="s">
        <v>21</v>
      </c>
    </row>
    <row r="54" spans="1:13" x14ac:dyDescent="0.25">
      <c r="B54" s="167">
        <v>2013</v>
      </c>
      <c r="C54" s="167"/>
      <c r="D54" s="167"/>
      <c r="E54" s="167">
        <v>2014</v>
      </c>
      <c r="F54" s="167"/>
      <c r="G54" s="167"/>
    </row>
    <row r="55" spans="1:13" ht="45" x14ac:dyDescent="0.25">
      <c r="A55" s="41" t="s">
        <v>22</v>
      </c>
      <c r="B55" s="52"/>
      <c r="C55" s="42" t="s">
        <v>23</v>
      </c>
      <c r="D55" s="43" t="s">
        <v>24</v>
      </c>
      <c r="E55" s="52"/>
      <c r="F55" s="42" t="s">
        <v>23</v>
      </c>
      <c r="G55" s="43" t="s">
        <v>24</v>
      </c>
    </row>
    <row r="56" spans="1:13" x14ac:dyDescent="0.25">
      <c r="A56" s="49" t="s">
        <v>25</v>
      </c>
      <c r="B56" s="53">
        <v>2150</v>
      </c>
      <c r="C56" s="50">
        <v>4.0899999999999999E-2</v>
      </c>
      <c r="D56" s="51">
        <v>4.0899999999999999E-2</v>
      </c>
      <c r="E56" s="53">
        <v>2150</v>
      </c>
      <c r="F56" s="50">
        <v>3.4200000000000001E-2</v>
      </c>
      <c r="G56" s="51">
        <f>+F56</f>
        <v>3.4200000000000001E-2</v>
      </c>
    </row>
    <row r="57" spans="1:13" x14ac:dyDescent="0.25">
      <c r="A57" s="44" t="s">
        <v>25</v>
      </c>
      <c r="B57" s="54">
        <f>B56+400</f>
        <v>2550</v>
      </c>
      <c r="C57" s="45">
        <v>0.17330000000000001</v>
      </c>
      <c r="D57" s="46">
        <v>0.214</v>
      </c>
      <c r="E57" s="54">
        <f>E56+400</f>
        <v>2550</v>
      </c>
      <c r="F57" s="45">
        <v>0.13600000000000001</v>
      </c>
      <c r="G57" s="46">
        <f>+G56+F57</f>
        <v>0.17020000000000002</v>
      </c>
    </row>
    <row r="58" spans="1:13" x14ac:dyDescent="0.25">
      <c r="A58" s="44" t="s">
        <v>25</v>
      </c>
      <c r="B58" s="54">
        <f t="shared" ref="B58:B64" si="13">B57+400</f>
        <v>2950</v>
      </c>
      <c r="C58" s="45">
        <v>0.25190000000000001</v>
      </c>
      <c r="D58" s="46">
        <v>0.46589999999999998</v>
      </c>
      <c r="E58" s="54">
        <f t="shared" ref="E58:E65" si="14">E57+400</f>
        <v>2950</v>
      </c>
      <c r="F58" s="45">
        <v>0.25740000000000002</v>
      </c>
      <c r="G58" s="46">
        <f t="shared" ref="G58:G66" si="15">+G57+F58</f>
        <v>0.42760000000000004</v>
      </c>
    </row>
    <row r="59" spans="1:13" x14ac:dyDescent="0.25">
      <c r="A59" s="44" t="s">
        <v>25</v>
      </c>
      <c r="B59" s="54">
        <f t="shared" si="13"/>
        <v>3350</v>
      </c>
      <c r="C59" s="45">
        <v>0.11609999999999999</v>
      </c>
      <c r="D59" s="46">
        <v>0.58199999999999996</v>
      </c>
      <c r="E59" s="54">
        <f t="shared" si="14"/>
        <v>3350</v>
      </c>
      <c r="F59" s="45">
        <v>0.1313</v>
      </c>
      <c r="G59" s="46">
        <f t="shared" si="15"/>
        <v>0.55890000000000006</v>
      </c>
    </row>
    <row r="60" spans="1:13" x14ac:dyDescent="0.25">
      <c r="A60" s="44" t="s">
        <v>25</v>
      </c>
      <c r="B60" s="54">
        <f t="shared" si="13"/>
        <v>3750</v>
      </c>
      <c r="C60" s="45">
        <v>9.2299999999999993E-2</v>
      </c>
      <c r="D60" s="46">
        <v>0.67330000000000001</v>
      </c>
      <c r="E60" s="54">
        <f t="shared" si="14"/>
        <v>3750</v>
      </c>
      <c r="F60" s="45">
        <v>9.4899999999999998E-2</v>
      </c>
      <c r="G60" s="46">
        <f t="shared" si="15"/>
        <v>0.65380000000000005</v>
      </c>
    </row>
    <row r="61" spans="1:13" x14ac:dyDescent="0.25">
      <c r="A61" s="44" t="s">
        <v>25</v>
      </c>
      <c r="B61" s="54">
        <f t="shared" si="13"/>
        <v>4150</v>
      </c>
      <c r="C61" s="45">
        <v>7.9600000000000004E-2</v>
      </c>
      <c r="D61" s="46">
        <v>0.75290000000000001</v>
      </c>
      <c r="E61" s="54">
        <f t="shared" si="14"/>
        <v>4150</v>
      </c>
      <c r="F61" s="45">
        <v>8.1600000000000006E-2</v>
      </c>
      <c r="G61" s="46">
        <f t="shared" si="15"/>
        <v>0.73540000000000005</v>
      </c>
    </row>
    <row r="62" spans="1:13" x14ac:dyDescent="0.25">
      <c r="A62" s="44" t="s">
        <v>25</v>
      </c>
      <c r="B62" s="54">
        <f t="shared" si="13"/>
        <v>4550</v>
      </c>
      <c r="C62" s="45">
        <v>5.9700000000000003E-2</v>
      </c>
      <c r="D62" s="46">
        <v>0.81259999999999999</v>
      </c>
      <c r="E62" s="54">
        <f t="shared" si="14"/>
        <v>4550</v>
      </c>
      <c r="F62" s="45">
        <v>6.4699999999999994E-2</v>
      </c>
      <c r="G62" s="46">
        <f t="shared" si="15"/>
        <v>0.80010000000000003</v>
      </c>
    </row>
    <row r="63" spans="1:13" x14ac:dyDescent="0.25">
      <c r="A63" s="44" t="s">
        <v>25</v>
      </c>
      <c r="B63" s="54">
        <f t="shared" si="13"/>
        <v>4950</v>
      </c>
      <c r="C63" s="45">
        <v>4.4499999999999998E-2</v>
      </c>
      <c r="D63" s="46">
        <v>0.85709999999999997</v>
      </c>
      <c r="E63" s="54">
        <f t="shared" si="14"/>
        <v>4950</v>
      </c>
      <c r="F63" s="45">
        <v>4.6800000000000001E-2</v>
      </c>
      <c r="G63" s="46">
        <f t="shared" si="15"/>
        <v>0.84689999999999999</v>
      </c>
    </row>
    <row r="64" spans="1:13" x14ac:dyDescent="0.25">
      <c r="A64" s="44" t="s">
        <v>25</v>
      </c>
      <c r="B64" s="54">
        <f t="shared" si="13"/>
        <v>5350</v>
      </c>
      <c r="C64" s="45">
        <v>3.3099999999999997E-2</v>
      </c>
      <c r="D64" s="46">
        <v>0.89019999999999999</v>
      </c>
      <c r="E64" s="54">
        <f t="shared" si="14"/>
        <v>5350</v>
      </c>
      <c r="F64" s="45">
        <v>3.5200000000000002E-2</v>
      </c>
      <c r="G64" s="46">
        <f t="shared" si="15"/>
        <v>0.8821</v>
      </c>
    </row>
    <row r="65" spans="1:7" x14ac:dyDescent="0.25">
      <c r="A65" s="44" t="s">
        <v>25</v>
      </c>
      <c r="B65" s="54">
        <f t="shared" ref="B65" si="16">B64+400</f>
        <v>5750</v>
      </c>
      <c r="C65" s="45">
        <v>2.3199999999999998E-2</v>
      </c>
      <c r="D65" s="46">
        <v>0.91200000000000003</v>
      </c>
      <c r="E65" s="54">
        <f t="shared" si="14"/>
        <v>5750</v>
      </c>
      <c r="F65" s="45">
        <v>2.5499999999999998E-2</v>
      </c>
      <c r="G65" s="46">
        <f t="shared" si="15"/>
        <v>0.90759999999999996</v>
      </c>
    </row>
    <row r="66" spans="1:7" x14ac:dyDescent="0.25">
      <c r="A66" s="47" t="s">
        <v>26</v>
      </c>
      <c r="B66" s="55">
        <v>5750</v>
      </c>
      <c r="C66" s="48">
        <v>8.7999999999999995E-2</v>
      </c>
      <c r="D66" s="46">
        <v>1</v>
      </c>
      <c r="E66" s="55">
        <v>6150</v>
      </c>
      <c r="F66" s="48">
        <v>9.2399999999999996E-2</v>
      </c>
      <c r="G66" s="46">
        <f t="shared" si="15"/>
        <v>1</v>
      </c>
    </row>
    <row r="68" spans="1:7" ht="15.75" thickBot="1" x14ac:dyDescent="0.3">
      <c r="A68" s="17" t="s">
        <v>40</v>
      </c>
      <c r="B68" s="17"/>
    </row>
    <row r="69" spans="1:7" ht="15.75" thickBot="1" x14ac:dyDescent="0.3">
      <c r="B69" s="161" t="s">
        <v>31</v>
      </c>
      <c r="C69" s="162"/>
      <c r="D69" s="162"/>
      <c r="E69" s="162"/>
      <c r="F69" s="162"/>
      <c r="G69" s="163"/>
    </row>
    <row r="70" spans="1:7" x14ac:dyDescent="0.25">
      <c r="B70" s="164" t="s">
        <v>13</v>
      </c>
      <c r="C70" s="165"/>
      <c r="D70" s="165" t="s">
        <v>14</v>
      </c>
      <c r="E70" s="165"/>
      <c r="F70" s="165" t="s">
        <v>27</v>
      </c>
      <c r="G70" s="166"/>
    </row>
    <row r="71" spans="1:7" ht="37.5" thickBot="1" x14ac:dyDescent="0.3">
      <c r="B71" s="79" t="s">
        <v>32</v>
      </c>
      <c r="C71" s="80" t="s">
        <v>33</v>
      </c>
      <c r="D71" s="81" t="s">
        <v>32</v>
      </c>
      <c r="E71" s="80" t="s">
        <v>33</v>
      </c>
      <c r="F71" s="81" t="s">
        <v>32</v>
      </c>
      <c r="G71" s="82" t="s">
        <v>33</v>
      </c>
    </row>
    <row r="72" spans="1:7" x14ac:dyDescent="0.25">
      <c r="A72" s="72" t="s">
        <v>2</v>
      </c>
      <c r="B72" s="70">
        <v>0</v>
      </c>
      <c r="C72" s="56">
        <v>0</v>
      </c>
      <c r="D72" s="59">
        <v>0</v>
      </c>
      <c r="E72" s="59">
        <v>0</v>
      </c>
      <c r="F72" s="75">
        <v>0</v>
      </c>
      <c r="G72" s="76">
        <v>0</v>
      </c>
    </row>
    <row r="73" spans="1:7" x14ac:dyDescent="0.25">
      <c r="A73" s="73" t="s">
        <v>3</v>
      </c>
      <c r="B73" s="70">
        <v>2161</v>
      </c>
      <c r="C73" s="56">
        <v>187</v>
      </c>
      <c r="D73" s="59">
        <v>2248</v>
      </c>
      <c r="E73" s="59">
        <v>308</v>
      </c>
      <c r="F73" s="57">
        <v>2223</v>
      </c>
      <c r="G73" s="61">
        <v>495</v>
      </c>
    </row>
    <row r="74" spans="1:7" x14ac:dyDescent="0.25">
      <c r="A74" s="73" t="s">
        <v>4</v>
      </c>
      <c r="B74" s="70">
        <v>2593</v>
      </c>
      <c r="C74" s="56">
        <v>9881</v>
      </c>
      <c r="D74" s="59">
        <v>2605</v>
      </c>
      <c r="E74" s="59">
        <v>13915</v>
      </c>
      <c r="F74" s="57">
        <v>2600</v>
      </c>
      <c r="G74" s="61">
        <v>23796</v>
      </c>
    </row>
    <row r="75" spans="1:7" x14ac:dyDescent="0.25">
      <c r="A75" s="73" t="s">
        <v>5</v>
      </c>
      <c r="B75" s="70">
        <v>2841</v>
      </c>
      <c r="C75" s="56">
        <v>11532</v>
      </c>
      <c r="D75" s="59">
        <v>2923</v>
      </c>
      <c r="E75" s="59">
        <v>17161</v>
      </c>
      <c r="F75" s="57">
        <v>2891</v>
      </c>
      <c r="G75" s="61">
        <v>28693</v>
      </c>
    </row>
    <row r="76" spans="1:7" x14ac:dyDescent="0.25">
      <c r="A76" s="73" t="s">
        <v>6</v>
      </c>
      <c r="B76" s="70">
        <v>3590</v>
      </c>
      <c r="C76" s="56">
        <v>5362</v>
      </c>
      <c r="D76" s="59">
        <v>3742</v>
      </c>
      <c r="E76" s="59">
        <v>11147</v>
      </c>
      <c r="F76" s="57">
        <v>3693</v>
      </c>
      <c r="G76" s="61">
        <v>16509</v>
      </c>
    </row>
    <row r="77" spans="1:7" x14ac:dyDescent="0.25">
      <c r="A77" s="73" t="s">
        <v>7</v>
      </c>
      <c r="B77" s="70">
        <v>4582</v>
      </c>
      <c r="C77" s="56">
        <v>6306</v>
      </c>
      <c r="D77" s="59">
        <v>4751</v>
      </c>
      <c r="E77" s="59">
        <v>13046</v>
      </c>
      <c r="F77" s="57">
        <v>4697</v>
      </c>
      <c r="G77" s="61">
        <v>19352</v>
      </c>
    </row>
    <row r="78" spans="1:7" x14ac:dyDescent="0.25">
      <c r="A78" s="73" t="s">
        <v>8</v>
      </c>
      <c r="B78" s="70">
        <v>6820</v>
      </c>
      <c r="C78" s="56">
        <v>2498</v>
      </c>
      <c r="D78" s="59">
        <v>7016</v>
      </c>
      <c r="E78" s="59">
        <v>5392</v>
      </c>
      <c r="F78" s="57">
        <v>6954</v>
      </c>
      <c r="G78" s="61">
        <v>7890</v>
      </c>
    </row>
    <row r="79" spans="1:7" ht="15.75" thickBot="1" x14ac:dyDescent="0.3">
      <c r="A79" s="74" t="s">
        <v>9</v>
      </c>
      <c r="B79" s="71">
        <v>13726</v>
      </c>
      <c r="C79" s="62">
        <v>233</v>
      </c>
      <c r="D79" s="63">
        <v>13726</v>
      </c>
      <c r="E79" s="63">
        <v>818</v>
      </c>
      <c r="F79" s="64">
        <v>13730</v>
      </c>
      <c r="G79" s="65">
        <v>1051</v>
      </c>
    </row>
  </sheetData>
  <mergeCells count="6">
    <mergeCell ref="B69:G69"/>
    <mergeCell ref="B70:C70"/>
    <mergeCell ref="D70:E70"/>
    <mergeCell ref="F70:G70"/>
    <mergeCell ref="B54:D54"/>
    <mergeCell ref="E54:G54"/>
  </mergeCells>
  <pageMargins left="0.7" right="0.7" top="0.75" bottom="0.75" header="0.3" footer="0.3"/>
  <pageSetup paperSize="9" orientation="landscape" horizontalDpi="0" verticalDpi="0" r:id="rId1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10"/>
  <sheetViews>
    <sheetView workbookViewId="0">
      <selection activeCell="E20" sqref="E20"/>
    </sheetView>
  </sheetViews>
  <sheetFormatPr baseColWidth="10" defaultRowHeight="15" x14ac:dyDescent="0.25"/>
  <cols>
    <col min="1" max="1" width="18.5703125" customWidth="1"/>
    <col min="2" max="2" width="19.85546875" customWidth="1"/>
    <col min="3" max="3" width="19" customWidth="1"/>
    <col min="4" max="4" width="21.85546875" customWidth="1"/>
  </cols>
  <sheetData>
    <row r="1" spans="1:4" ht="45.75" thickBot="1" x14ac:dyDescent="0.3">
      <c r="A1" s="125"/>
      <c r="B1" s="126" t="s">
        <v>34</v>
      </c>
      <c r="C1" s="126" t="s">
        <v>37</v>
      </c>
      <c r="D1" s="127" t="s">
        <v>38</v>
      </c>
    </row>
    <row r="2" spans="1:4" x14ac:dyDescent="0.25">
      <c r="A2" s="119" t="s">
        <v>28</v>
      </c>
      <c r="B2" s="128"/>
      <c r="C2" s="128"/>
      <c r="D2" s="129"/>
    </row>
    <row r="3" spans="1:4" x14ac:dyDescent="0.25">
      <c r="A3" s="120" t="s">
        <v>36</v>
      </c>
      <c r="B3" s="118"/>
      <c r="C3" s="118"/>
      <c r="D3" s="121"/>
    </row>
    <row r="4" spans="1:4" x14ac:dyDescent="0.25">
      <c r="A4" s="120" t="s">
        <v>29</v>
      </c>
      <c r="B4" s="118"/>
      <c r="C4" s="118"/>
      <c r="D4" s="121"/>
    </row>
    <row r="5" spans="1:4" x14ac:dyDescent="0.25">
      <c r="A5" s="120" t="s">
        <v>35</v>
      </c>
      <c r="B5" s="118"/>
      <c r="C5" s="118"/>
      <c r="D5" s="121"/>
    </row>
    <row r="6" spans="1:4" ht="15.75" thickBot="1" x14ac:dyDescent="0.3">
      <c r="A6" s="122" t="s">
        <v>30</v>
      </c>
      <c r="B6" s="123"/>
      <c r="C6" s="123"/>
      <c r="D6" s="124"/>
    </row>
    <row r="7" spans="1:4" ht="15.75" thickBot="1" x14ac:dyDescent="0.3">
      <c r="A7" s="130"/>
      <c r="B7" s="131"/>
      <c r="C7" s="131"/>
      <c r="D7" s="132"/>
    </row>
    <row r="8" spans="1:4" x14ac:dyDescent="0.25">
      <c r="A8" s="119" t="s">
        <v>39</v>
      </c>
      <c r="B8" s="128"/>
      <c r="C8" s="128"/>
      <c r="D8" s="129"/>
    </row>
    <row r="9" spans="1:4" x14ac:dyDescent="0.25">
      <c r="A9" s="120" t="s">
        <v>42</v>
      </c>
      <c r="B9" s="118"/>
      <c r="C9" s="118"/>
      <c r="D9" s="121"/>
    </row>
    <row r="10" spans="1:4" ht="15.75" thickBot="1" x14ac:dyDescent="0.3">
      <c r="A10" s="122" t="s">
        <v>43</v>
      </c>
      <c r="B10" s="123"/>
      <c r="C10" s="123"/>
      <c r="D10" s="1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10"/>
  <sheetViews>
    <sheetView workbookViewId="0">
      <selection activeCell="D14" sqref="D14"/>
    </sheetView>
  </sheetViews>
  <sheetFormatPr baseColWidth="10" defaultRowHeight="15" x14ac:dyDescent="0.25"/>
  <cols>
    <col min="1" max="1" width="17.5703125" customWidth="1"/>
    <col min="2" max="2" width="20.5703125" customWidth="1"/>
    <col min="3" max="3" width="20.28515625" customWidth="1"/>
    <col min="4" max="4" width="26" customWidth="1"/>
  </cols>
  <sheetData>
    <row r="1" spans="1:4" ht="45.75" thickBot="1" x14ac:dyDescent="0.3">
      <c r="A1" s="125"/>
      <c r="B1" s="126" t="s">
        <v>34</v>
      </c>
      <c r="C1" s="126" t="s">
        <v>37</v>
      </c>
      <c r="D1" s="127" t="s">
        <v>38</v>
      </c>
    </row>
    <row r="2" spans="1:4" x14ac:dyDescent="0.25">
      <c r="A2" s="119" t="s">
        <v>28</v>
      </c>
      <c r="B2" s="128">
        <v>2593</v>
      </c>
      <c r="C2" s="128">
        <v>2923</v>
      </c>
      <c r="D2" s="129">
        <v>2891</v>
      </c>
    </row>
    <row r="3" spans="1:4" x14ac:dyDescent="0.25">
      <c r="A3" s="120" t="s">
        <v>36</v>
      </c>
      <c r="B3" s="118">
        <v>2161</v>
      </c>
      <c r="C3" s="118">
        <v>2248</v>
      </c>
      <c r="D3" s="121">
        <v>2223</v>
      </c>
    </row>
    <row r="4" spans="1:4" x14ac:dyDescent="0.25">
      <c r="A4" s="120" t="s">
        <v>29</v>
      </c>
      <c r="B4" s="118">
        <v>2841</v>
      </c>
      <c r="C4" s="118">
        <v>2923</v>
      </c>
      <c r="D4" s="121">
        <v>2891</v>
      </c>
    </row>
    <row r="5" spans="1:4" x14ac:dyDescent="0.25">
      <c r="A5" s="120" t="s">
        <v>35</v>
      </c>
      <c r="B5" s="118">
        <v>13726</v>
      </c>
      <c r="C5" s="118">
        <v>13726</v>
      </c>
      <c r="D5" s="121">
        <v>13730</v>
      </c>
    </row>
    <row r="6" spans="1:4" ht="15.75" thickBot="1" x14ac:dyDescent="0.3">
      <c r="A6" s="122" t="s">
        <v>30</v>
      </c>
      <c r="B6" s="123">
        <v>4582</v>
      </c>
      <c r="C6" s="123">
        <v>4751</v>
      </c>
      <c r="D6" s="124">
        <v>4697</v>
      </c>
    </row>
    <row r="7" spans="1:4" ht="15.75" thickBot="1" x14ac:dyDescent="0.3">
      <c r="A7" s="130"/>
      <c r="B7" s="131"/>
      <c r="C7" s="131"/>
      <c r="D7" s="132"/>
    </row>
    <row r="8" spans="1:4" x14ac:dyDescent="0.25">
      <c r="A8" s="119" t="s">
        <v>39</v>
      </c>
      <c r="B8" s="128">
        <v>3532</v>
      </c>
      <c r="C8" s="128">
        <v>3882</v>
      </c>
      <c r="D8" s="129">
        <v>3754</v>
      </c>
    </row>
    <row r="9" spans="1:4" x14ac:dyDescent="0.25">
      <c r="A9" s="120" t="s">
        <v>42</v>
      </c>
      <c r="B9" s="118">
        <v>11565</v>
      </c>
      <c r="C9" s="118">
        <v>11478</v>
      </c>
      <c r="D9" s="121">
        <v>11507</v>
      </c>
    </row>
    <row r="10" spans="1:4" ht="15.75" thickBot="1" x14ac:dyDescent="0.3">
      <c r="A10" s="122" t="s">
        <v>43</v>
      </c>
      <c r="B10" s="123">
        <v>1989</v>
      </c>
      <c r="C10" s="123">
        <v>1828</v>
      </c>
      <c r="D10" s="124">
        <v>1806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"/>
  <sheetViews>
    <sheetView workbookViewId="0">
      <selection activeCell="H32" sqref="H32"/>
    </sheetView>
  </sheetViews>
  <sheetFormatPr baseColWidth="10" defaultRowHeight="15" x14ac:dyDescent="0.25"/>
  <cols>
    <col min="1" max="1" width="17.85546875" customWidth="1"/>
    <col min="5" max="5" width="7.42578125" customWidth="1"/>
    <col min="6" max="6" width="16.42578125" customWidth="1"/>
  </cols>
  <sheetData>
    <row r="1" spans="1:9" ht="34.5" customHeight="1" x14ac:dyDescent="0.25">
      <c r="A1" s="104"/>
      <c r="B1" s="105" t="s">
        <v>45</v>
      </c>
      <c r="C1" s="105" t="s">
        <v>46</v>
      </c>
      <c r="D1" s="106" t="s">
        <v>47</v>
      </c>
      <c r="E1" s="107"/>
      <c r="F1" s="104"/>
      <c r="G1" s="105" t="s">
        <v>53</v>
      </c>
      <c r="H1" s="105" t="s">
        <v>54</v>
      </c>
      <c r="I1" s="106" t="s">
        <v>47</v>
      </c>
    </row>
    <row r="2" spans="1:9" ht="16.5" customHeight="1" x14ac:dyDescent="0.25">
      <c r="A2" s="108" t="s">
        <v>55</v>
      </c>
      <c r="B2" s="109">
        <f>'extraits Bilan Social'!K18+'extraits Bilan Social'!K19+'extraits Bilan Social'!K20</f>
        <v>10068</v>
      </c>
      <c r="C2" s="109">
        <f>'extraits Bilan Social'!L18+'extraits Bilan Social'!L19+'extraits Bilan Social'!L20</f>
        <v>14223</v>
      </c>
      <c r="D2" s="110">
        <f>B2+C2</f>
        <v>24291</v>
      </c>
      <c r="E2" s="107"/>
      <c r="F2" s="108" t="s">
        <v>55</v>
      </c>
      <c r="G2" s="114"/>
      <c r="H2" s="114"/>
      <c r="I2" s="115"/>
    </row>
    <row r="3" spans="1:9" ht="16.5" customHeight="1" x14ac:dyDescent="0.25">
      <c r="A3" s="108" t="s">
        <v>56</v>
      </c>
      <c r="B3" s="109">
        <f>'extraits Bilan Social'!K21+'extraits Bilan Social'!K22</f>
        <v>16894</v>
      </c>
      <c r="C3" s="109">
        <f>'extraits Bilan Social'!L21+'extraits Bilan Social'!L22</f>
        <v>28308</v>
      </c>
      <c r="D3" s="110">
        <f t="shared" ref="D3:D4" si="0">B3+C3</f>
        <v>45202</v>
      </c>
      <c r="E3" s="107"/>
      <c r="F3" s="108" t="s">
        <v>56</v>
      </c>
      <c r="G3" s="114"/>
      <c r="H3" s="114"/>
      <c r="I3" s="115"/>
    </row>
    <row r="4" spans="1:9" ht="17.25" customHeight="1" x14ac:dyDescent="0.25">
      <c r="A4" s="108" t="s">
        <v>57</v>
      </c>
      <c r="B4" s="109">
        <f>'extraits Bilan Social'!K23+'extraits Bilan Social'!K24+'extraits Bilan Social'!K25</f>
        <v>9037</v>
      </c>
      <c r="C4" s="109">
        <f>'extraits Bilan Social'!L23+'extraits Bilan Social'!L24+'extraits Bilan Social'!L25</f>
        <v>19256</v>
      </c>
      <c r="D4" s="110">
        <f t="shared" si="0"/>
        <v>28293</v>
      </c>
      <c r="E4" s="107"/>
      <c r="F4" s="108" t="s">
        <v>57</v>
      </c>
      <c r="G4" s="114"/>
      <c r="H4" s="114"/>
      <c r="I4" s="115"/>
    </row>
    <row r="5" spans="1:9" ht="15.75" thickBot="1" x14ac:dyDescent="0.3">
      <c r="A5" s="111" t="s">
        <v>10</v>
      </c>
      <c r="B5" s="112">
        <f>SUM(B2:B4)</f>
        <v>35999</v>
      </c>
      <c r="C5" s="112">
        <f>SUM(C2:C4)</f>
        <v>61787</v>
      </c>
      <c r="D5" s="113">
        <v>97786</v>
      </c>
      <c r="E5" s="107"/>
      <c r="F5" s="111" t="s">
        <v>10</v>
      </c>
      <c r="G5" s="116">
        <v>1</v>
      </c>
      <c r="H5" s="116">
        <v>1</v>
      </c>
      <c r="I5" s="117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"/>
  <sheetViews>
    <sheetView workbookViewId="0">
      <selection activeCell="H38" sqref="H38"/>
    </sheetView>
  </sheetViews>
  <sheetFormatPr baseColWidth="10" defaultRowHeight="15" x14ac:dyDescent="0.25"/>
  <cols>
    <col min="1" max="1" width="17.85546875" customWidth="1"/>
    <col min="5" max="5" width="7.42578125" customWidth="1"/>
    <col min="6" max="6" width="16.42578125" customWidth="1"/>
  </cols>
  <sheetData>
    <row r="1" spans="1:9" ht="34.5" customHeight="1" x14ac:dyDescent="0.25">
      <c r="A1" s="104"/>
      <c r="B1" s="105" t="s">
        <v>45</v>
      </c>
      <c r="C1" s="105" t="s">
        <v>46</v>
      </c>
      <c r="D1" s="106" t="s">
        <v>47</v>
      </c>
      <c r="E1" s="107"/>
      <c r="F1" s="104"/>
      <c r="G1" s="105" t="s">
        <v>53</v>
      </c>
      <c r="H1" s="105" t="s">
        <v>54</v>
      </c>
      <c r="I1" s="106" t="s">
        <v>47</v>
      </c>
    </row>
    <row r="2" spans="1:9" ht="16.5" customHeight="1" x14ac:dyDescent="0.25">
      <c r="A2" s="108" t="s">
        <v>55</v>
      </c>
      <c r="B2" s="109">
        <f>'extraits Bilan Social'!K18+'extraits Bilan Social'!K19+'extraits Bilan Social'!K20</f>
        <v>10068</v>
      </c>
      <c r="C2" s="109">
        <f>'extraits Bilan Social'!L18+'extraits Bilan Social'!L19+'extraits Bilan Social'!L20</f>
        <v>14223</v>
      </c>
      <c r="D2" s="110">
        <f>B2+C2</f>
        <v>24291</v>
      </c>
      <c r="E2" s="107"/>
      <c r="F2" s="108" t="s">
        <v>55</v>
      </c>
      <c r="G2" s="114">
        <f>B2/B$5</f>
        <v>0.27967443540098336</v>
      </c>
      <c r="H2" s="114">
        <f>C2/C$5</f>
        <v>0.23019405376535518</v>
      </c>
      <c r="I2" s="115">
        <f>D2/D$5</f>
        <v>0.24840979281287709</v>
      </c>
    </row>
    <row r="3" spans="1:9" ht="16.5" customHeight="1" x14ac:dyDescent="0.25">
      <c r="A3" s="108" t="s">
        <v>56</v>
      </c>
      <c r="B3" s="109">
        <f>'extraits Bilan Social'!K21+'extraits Bilan Social'!K22</f>
        <v>16894</v>
      </c>
      <c r="C3" s="109">
        <f>'extraits Bilan Social'!L21+'extraits Bilan Social'!L22</f>
        <v>28308</v>
      </c>
      <c r="D3" s="110">
        <f t="shared" ref="D3:D4" si="0">B3+C3</f>
        <v>45202</v>
      </c>
      <c r="E3" s="107"/>
      <c r="F3" s="108" t="s">
        <v>56</v>
      </c>
      <c r="G3" s="114">
        <f t="shared" ref="G3:I4" si="1">B3/B$5</f>
        <v>0.46929081363371206</v>
      </c>
      <c r="H3" s="114">
        <f t="shared" si="1"/>
        <v>0.45815462799618045</v>
      </c>
      <c r="I3" s="115">
        <f t="shared" si="1"/>
        <v>0.46225431043298632</v>
      </c>
    </row>
    <row r="4" spans="1:9" ht="17.25" customHeight="1" x14ac:dyDescent="0.25">
      <c r="A4" s="108" t="s">
        <v>57</v>
      </c>
      <c r="B4" s="109">
        <f>'extraits Bilan Social'!K23+'extraits Bilan Social'!K24+'extraits Bilan Social'!K25</f>
        <v>9037</v>
      </c>
      <c r="C4" s="109">
        <f>'extraits Bilan Social'!L23+'extraits Bilan Social'!L24+'extraits Bilan Social'!L25</f>
        <v>19256</v>
      </c>
      <c r="D4" s="110">
        <f t="shared" si="0"/>
        <v>28293</v>
      </c>
      <c r="E4" s="107"/>
      <c r="F4" s="108" t="s">
        <v>57</v>
      </c>
      <c r="G4" s="114">
        <f t="shared" si="1"/>
        <v>0.25103475096530459</v>
      </c>
      <c r="H4" s="114">
        <f t="shared" si="1"/>
        <v>0.31165131823846443</v>
      </c>
      <c r="I4" s="115">
        <f t="shared" si="1"/>
        <v>0.28933589675413657</v>
      </c>
    </row>
    <row r="5" spans="1:9" ht="15.75" thickBot="1" x14ac:dyDescent="0.3">
      <c r="A5" s="111" t="s">
        <v>10</v>
      </c>
      <c r="B5" s="112">
        <f>SUM(B2:B4)</f>
        <v>35999</v>
      </c>
      <c r="C5" s="112">
        <f>SUM(C2:C4)</f>
        <v>61787</v>
      </c>
      <c r="D5" s="113">
        <v>97786</v>
      </c>
      <c r="E5" s="107"/>
      <c r="F5" s="111" t="s">
        <v>10</v>
      </c>
      <c r="G5" s="116">
        <v>1</v>
      </c>
      <c r="H5" s="116">
        <v>1</v>
      </c>
      <c r="I5" s="117">
        <v>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11"/>
  <sheetViews>
    <sheetView workbookViewId="0">
      <selection activeCell="J11" sqref="J11"/>
    </sheetView>
  </sheetViews>
  <sheetFormatPr baseColWidth="10" defaultRowHeight="15" x14ac:dyDescent="0.25"/>
  <cols>
    <col min="2" max="2" width="8.5703125" bestFit="1" customWidth="1"/>
    <col min="3" max="3" width="8.85546875" bestFit="1" customWidth="1"/>
    <col min="4" max="4" width="9.7109375" bestFit="1" customWidth="1"/>
    <col min="5" max="5" width="8.5703125" bestFit="1" customWidth="1"/>
    <col min="6" max="6" width="8.85546875" bestFit="1" customWidth="1"/>
    <col min="7" max="7" width="9.7109375" bestFit="1" customWidth="1"/>
    <col min="8" max="8" width="8.5703125" bestFit="1" customWidth="1"/>
    <col min="9" max="9" width="8.85546875" bestFit="1" customWidth="1"/>
    <col min="10" max="10" width="9.5703125" customWidth="1"/>
  </cols>
  <sheetData>
    <row r="1" spans="1:10" ht="15.75" thickBot="1" x14ac:dyDescent="0.3">
      <c r="A1" s="18"/>
      <c r="B1" s="168">
        <v>2013</v>
      </c>
      <c r="C1" s="169"/>
      <c r="D1" s="170"/>
      <c r="E1" s="168">
        <v>2014</v>
      </c>
      <c r="F1" s="169"/>
      <c r="G1" s="170"/>
      <c r="H1" s="168" t="s">
        <v>50</v>
      </c>
      <c r="I1" s="169"/>
      <c r="J1" s="170"/>
    </row>
    <row r="2" spans="1:10" ht="15.75" thickBot="1" x14ac:dyDescent="0.3">
      <c r="A2" s="147"/>
      <c r="B2" s="148" t="s">
        <v>13</v>
      </c>
      <c r="C2" s="149" t="s">
        <v>14</v>
      </c>
      <c r="D2" s="150" t="s">
        <v>27</v>
      </c>
      <c r="E2" s="151" t="s">
        <v>13</v>
      </c>
      <c r="F2" s="149" t="s">
        <v>14</v>
      </c>
      <c r="G2" s="152" t="s">
        <v>27</v>
      </c>
      <c r="H2" s="153" t="s">
        <v>13</v>
      </c>
      <c r="I2" s="149" t="s">
        <v>14</v>
      </c>
      <c r="J2" s="150" t="s">
        <v>27</v>
      </c>
    </row>
    <row r="3" spans="1:10" x14ac:dyDescent="0.25">
      <c r="A3" s="143" t="s">
        <v>2</v>
      </c>
      <c r="B3" s="144">
        <v>0</v>
      </c>
      <c r="C3" s="145">
        <v>0</v>
      </c>
      <c r="D3" s="146">
        <v>0</v>
      </c>
      <c r="E3" s="154">
        <v>0</v>
      </c>
      <c r="F3" s="155">
        <v>0</v>
      </c>
      <c r="G3" s="88">
        <v>0</v>
      </c>
      <c r="H3" s="154"/>
      <c r="I3" s="155"/>
      <c r="J3" s="88"/>
    </row>
    <row r="4" spans="1:10" x14ac:dyDescent="0.25">
      <c r="A4" s="140" t="s">
        <v>3</v>
      </c>
      <c r="B4" s="141">
        <v>2185</v>
      </c>
      <c r="C4" s="59">
        <v>2268</v>
      </c>
      <c r="D4" s="61">
        <v>2249</v>
      </c>
      <c r="E4" s="141">
        <v>2161</v>
      </c>
      <c r="F4" s="59">
        <v>2248</v>
      </c>
      <c r="G4" s="61">
        <v>2223</v>
      </c>
      <c r="H4" s="156"/>
      <c r="I4" s="139"/>
      <c r="J4" s="157"/>
    </row>
    <row r="5" spans="1:10" x14ac:dyDescent="0.25">
      <c r="A5" s="140" t="s">
        <v>4</v>
      </c>
      <c r="B5" s="141">
        <v>2594</v>
      </c>
      <c r="C5" s="59">
        <v>2599</v>
      </c>
      <c r="D5" s="61">
        <v>2597</v>
      </c>
      <c r="E5" s="141">
        <v>2593</v>
      </c>
      <c r="F5" s="59">
        <v>2605</v>
      </c>
      <c r="G5" s="61">
        <v>2600</v>
      </c>
      <c r="H5" s="156"/>
      <c r="I5" s="139"/>
      <c r="J5" s="157"/>
    </row>
    <row r="6" spans="1:10" x14ac:dyDescent="0.25">
      <c r="A6" s="140" t="s">
        <v>5</v>
      </c>
      <c r="B6" s="141">
        <v>2785</v>
      </c>
      <c r="C6" s="59">
        <v>2885</v>
      </c>
      <c r="D6" s="61">
        <v>2847</v>
      </c>
      <c r="E6" s="141">
        <v>2841</v>
      </c>
      <c r="F6" s="59">
        <v>2923</v>
      </c>
      <c r="G6" s="61">
        <v>2891</v>
      </c>
      <c r="H6" s="156"/>
      <c r="I6" s="139"/>
      <c r="J6" s="157"/>
    </row>
    <row r="7" spans="1:10" x14ac:dyDescent="0.25">
      <c r="A7" s="140" t="s">
        <v>6</v>
      </c>
      <c r="B7" s="141">
        <v>3548</v>
      </c>
      <c r="C7" s="59">
        <v>3706</v>
      </c>
      <c r="D7" s="61">
        <v>3657</v>
      </c>
      <c r="E7" s="141">
        <v>3590</v>
      </c>
      <c r="F7" s="59">
        <v>3742</v>
      </c>
      <c r="G7" s="61">
        <v>3693</v>
      </c>
      <c r="H7" s="156"/>
      <c r="I7" s="139"/>
      <c r="J7" s="157"/>
    </row>
    <row r="8" spans="1:10" x14ac:dyDescent="0.25">
      <c r="A8" s="140" t="s">
        <v>7</v>
      </c>
      <c r="B8" s="141">
        <v>4515</v>
      </c>
      <c r="C8" s="59">
        <v>4674</v>
      </c>
      <c r="D8" s="61">
        <v>4624</v>
      </c>
      <c r="E8" s="141">
        <v>4582</v>
      </c>
      <c r="F8" s="59">
        <v>4751</v>
      </c>
      <c r="G8" s="61">
        <v>4697</v>
      </c>
      <c r="H8" s="156"/>
      <c r="I8" s="139"/>
      <c r="J8" s="157"/>
    </row>
    <row r="9" spans="1:10" x14ac:dyDescent="0.25">
      <c r="A9" s="140" t="s">
        <v>8</v>
      </c>
      <c r="B9" s="141">
        <v>6755</v>
      </c>
      <c r="C9" s="59">
        <v>6932</v>
      </c>
      <c r="D9" s="61">
        <v>6877</v>
      </c>
      <c r="E9" s="141">
        <v>6820</v>
      </c>
      <c r="F9" s="59">
        <v>7016</v>
      </c>
      <c r="G9" s="61">
        <v>6954</v>
      </c>
      <c r="H9" s="156"/>
      <c r="I9" s="139"/>
      <c r="J9" s="157"/>
    </row>
    <row r="10" spans="1:10" x14ac:dyDescent="0.25">
      <c r="A10" s="140" t="s">
        <v>9</v>
      </c>
      <c r="B10" s="141">
        <v>13509</v>
      </c>
      <c r="C10" s="59">
        <v>13650</v>
      </c>
      <c r="D10" s="61">
        <v>13619</v>
      </c>
      <c r="E10" s="141">
        <v>13726</v>
      </c>
      <c r="F10" s="59">
        <v>13726</v>
      </c>
      <c r="G10" s="61">
        <v>13730</v>
      </c>
      <c r="H10" s="156"/>
      <c r="I10" s="139"/>
      <c r="J10" s="157"/>
    </row>
    <row r="11" spans="1:10" ht="15.75" thickBot="1" x14ac:dyDescent="0.3">
      <c r="A11" s="30" t="s">
        <v>10</v>
      </c>
      <c r="B11" s="142">
        <v>3428</v>
      </c>
      <c r="C11" s="63">
        <v>3763</v>
      </c>
      <c r="D11" s="65">
        <v>3642</v>
      </c>
      <c r="E11" s="142">
        <v>3521</v>
      </c>
      <c r="F11" s="63">
        <v>3853</v>
      </c>
      <c r="G11" s="65">
        <v>3733</v>
      </c>
      <c r="H11" s="158"/>
      <c r="I11" s="159"/>
      <c r="J11" s="160"/>
    </row>
  </sheetData>
  <mergeCells count="3">
    <mergeCell ref="H1:J1"/>
    <mergeCell ref="E1:G1"/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11"/>
  <sheetViews>
    <sheetView workbookViewId="0">
      <selection activeCell="J11" sqref="J11"/>
    </sheetView>
  </sheetViews>
  <sheetFormatPr baseColWidth="10" defaultRowHeight="15" x14ac:dyDescent="0.25"/>
  <cols>
    <col min="2" max="2" width="8.5703125" bestFit="1" customWidth="1"/>
    <col min="3" max="3" width="8.85546875" bestFit="1" customWidth="1"/>
    <col min="4" max="4" width="9.7109375" bestFit="1" customWidth="1"/>
    <col min="5" max="5" width="8.5703125" bestFit="1" customWidth="1"/>
    <col min="6" max="6" width="8.85546875" bestFit="1" customWidth="1"/>
    <col min="7" max="7" width="9.7109375" bestFit="1" customWidth="1"/>
    <col min="8" max="8" width="8.5703125" bestFit="1" customWidth="1"/>
    <col min="9" max="9" width="8.85546875" bestFit="1" customWidth="1"/>
    <col min="10" max="10" width="9.5703125" customWidth="1"/>
  </cols>
  <sheetData>
    <row r="1" spans="1:10" ht="15.75" thickBot="1" x14ac:dyDescent="0.3">
      <c r="B1" s="1">
        <v>2013</v>
      </c>
      <c r="C1" s="1"/>
      <c r="D1" s="1"/>
      <c r="E1" s="1">
        <v>2014</v>
      </c>
      <c r="F1" s="1"/>
      <c r="G1" s="1"/>
      <c r="H1" s="1" t="s">
        <v>50</v>
      </c>
      <c r="I1" s="1"/>
      <c r="J1" s="1"/>
    </row>
    <row r="2" spans="1:10" x14ac:dyDescent="0.25">
      <c r="A2" s="2"/>
      <c r="B2" s="13" t="s">
        <v>13</v>
      </c>
      <c r="C2" s="14" t="s">
        <v>14</v>
      </c>
      <c r="D2" s="9" t="s">
        <v>27</v>
      </c>
      <c r="E2" s="13" t="s">
        <v>13</v>
      </c>
      <c r="F2" s="14" t="s">
        <v>14</v>
      </c>
      <c r="G2" s="101" t="s">
        <v>27</v>
      </c>
      <c r="H2" s="13" t="s">
        <v>13</v>
      </c>
      <c r="I2" s="14" t="s">
        <v>14</v>
      </c>
      <c r="J2" s="101" t="s">
        <v>27</v>
      </c>
    </row>
    <row r="3" spans="1:10" x14ac:dyDescent="0.25">
      <c r="A3" s="26" t="s">
        <v>2</v>
      </c>
      <c r="B3" s="27">
        <v>0</v>
      </c>
      <c r="C3" s="28">
        <v>0</v>
      </c>
      <c r="D3" s="19">
        <v>0</v>
      </c>
      <c r="E3" s="27">
        <v>0</v>
      </c>
      <c r="F3" s="28">
        <v>0</v>
      </c>
      <c r="G3" s="29">
        <v>0</v>
      </c>
      <c r="H3" s="27"/>
      <c r="I3" s="28"/>
      <c r="J3" s="29"/>
    </row>
    <row r="4" spans="1:10" x14ac:dyDescent="0.25">
      <c r="A4" s="3" t="s">
        <v>3</v>
      </c>
      <c r="B4" s="11">
        <v>2185</v>
      </c>
      <c r="C4" s="15">
        <v>2268</v>
      </c>
      <c r="D4" s="4">
        <v>2249</v>
      </c>
      <c r="E4" s="11">
        <v>2161</v>
      </c>
      <c r="F4" s="15">
        <v>2248</v>
      </c>
      <c r="G4" s="5">
        <v>2223</v>
      </c>
      <c r="H4" s="133">
        <f>(E4-B4)/B4</f>
        <v>-1.0983981693363844E-2</v>
      </c>
      <c r="I4" s="135">
        <f>(F4-C4)/C4</f>
        <v>-8.8183421516754845E-3</v>
      </c>
      <c r="J4" s="136">
        <f>(G4-D4)/D4</f>
        <v>-1.1560693641618497E-2</v>
      </c>
    </row>
    <row r="5" spans="1:10" x14ac:dyDescent="0.25">
      <c r="A5" s="3" t="s">
        <v>4</v>
      </c>
      <c r="B5" s="11">
        <v>2594</v>
      </c>
      <c r="C5" s="15">
        <v>2599</v>
      </c>
      <c r="D5" s="4">
        <v>2597</v>
      </c>
      <c r="E5" s="11">
        <v>2593</v>
      </c>
      <c r="F5" s="15">
        <v>2605</v>
      </c>
      <c r="G5" s="5">
        <v>2600</v>
      </c>
      <c r="H5" s="133">
        <f t="shared" ref="H5:J11" si="0">(E5-B5)/B5</f>
        <v>-3.8550501156515033E-4</v>
      </c>
      <c r="I5" s="135">
        <f t="shared" si="0"/>
        <v>2.3085802231627549E-3</v>
      </c>
      <c r="J5" s="136">
        <f t="shared" si="0"/>
        <v>1.1551790527531767E-3</v>
      </c>
    </row>
    <row r="6" spans="1:10" x14ac:dyDescent="0.25">
      <c r="A6" s="3" t="s">
        <v>5</v>
      </c>
      <c r="B6" s="11">
        <v>2785</v>
      </c>
      <c r="C6" s="15">
        <v>2885</v>
      </c>
      <c r="D6" s="4">
        <v>2847</v>
      </c>
      <c r="E6" s="11">
        <v>2841</v>
      </c>
      <c r="F6" s="15">
        <v>2923</v>
      </c>
      <c r="G6" s="5">
        <v>2891</v>
      </c>
      <c r="H6" s="133">
        <f t="shared" si="0"/>
        <v>2.0107719928186715E-2</v>
      </c>
      <c r="I6" s="135">
        <f t="shared" si="0"/>
        <v>1.317157712305026E-2</v>
      </c>
      <c r="J6" s="136">
        <f t="shared" si="0"/>
        <v>1.5454864769933263E-2</v>
      </c>
    </row>
    <row r="7" spans="1:10" x14ac:dyDescent="0.25">
      <c r="A7" s="3" t="s">
        <v>6</v>
      </c>
      <c r="B7" s="11">
        <v>3548</v>
      </c>
      <c r="C7" s="15">
        <v>3706</v>
      </c>
      <c r="D7" s="4">
        <v>3657</v>
      </c>
      <c r="E7" s="11">
        <v>3590</v>
      </c>
      <c r="F7" s="15">
        <v>3742</v>
      </c>
      <c r="G7" s="5">
        <v>3693</v>
      </c>
      <c r="H7" s="133">
        <f t="shared" si="0"/>
        <v>1.1837655016910935E-2</v>
      </c>
      <c r="I7" s="135">
        <f t="shared" si="0"/>
        <v>9.7139773340528864E-3</v>
      </c>
      <c r="J7" s="136">
        <f t="shared" si="0"/>
        <v>9.8441345365053324E-3</v>
      </c>
    </row>
    <row r="8" spans="1:10" x14ac:dyDescent="0.25">
      <c r="A8" s="3" t="s">
        <v>7</v>
      </c>
      <c r="B8" s="11">
        <v>4515</v>
      </c>
      <c r="C8" s="15">
        <v>4674</v>
      </c>
      <c r="D8" s="4">
        <v>4624</v>
      </c>
      <c r="E8" s="11">
        <v>4582</v>
      </c>
      <c r="F8" s="15">
        <v>4751</v>
      </c>
      <c r="G8" s="5">
        <v>4697</v>
      </c>
      <c r="H8" s="133">
        <f t="shared" si="0"/>
        <v>1.4839424141749723E-2</v>
      </c>
      <c r="I8" s="135">
        <f t="shared" si="0"/>
        <v>1.6474112109542149E-2</v>
      </c>
      <c r="J8" s="136">
        <f t="shared" si="0"/>
        <v>1.5787197231833909E-2</v>
      </c>
    </row>
    <row r="9" spans="1:10" x14ac:dyDescent="0.25">
      <c r="A9" s="3" t="s">
        <v>8</v>
      </c>
      <c r="B9" s="11">
        <v>6755</v>
      </c>
      <c r="C9" s="15">
        <v>6932</v>
      </c>
      <c r="D9" s="4">
        <v>6877</v>
      </c>
      <c r="E9" s="11">
        <v>6820</v>
      </c>
      <c r="F9" s="15">
        <v>7016</v>
      </c>
      <c r="G9" s="5">
        <v>6954</v>
      </c>
      <c r="H9" s="133">
        <f t="shared" si="0"/>
        <v>9.6225018504811251E-3</v>
      </c>
      <c r="I9" s="135">
        <f t="shared" si="0"/>
        <v>1.2117714945181766E-2</v>
      </c>
      <c r="J9" s="136">
        <f t="shared" si="0"/>
        <v>1.1196742765740876E-2</v>
      </c>
    </row>
    <row r="10" spans="1:10" x14ac:dyDescent="0.25">
      <c r="A10" s="3" t="s">
        <v>9</v>
      </c>
      <c r="B10" s="11">
        <v>13509</v>
      </c>
      <c r="C10" s="15">
        <v>13650</v>
      </c>
      <c r="D10" s="4">
        <v>13619</v>
      </c>
      <c r="E10" s="11">
        <v>13726</v>
      </c>
      <c r="F10" s="15">
        <v>13726</v>
      </c>
      <c r="G10" s="5">
        <v>13730</v>
      </c>
      <c r="H10" s="133">
        <f t="shared" si="0"/>
        <v>1.6063365163964765E-2</v>
      </c>
      <c r="I10" s="135">
        <f t="shared" si="0"/>
        <v>5.5677655677655678E-3</v>
      </c>
      <c r="J10" s="136">
        <f t="shared" si="0"/>
        <v>8.1503781481753433E-3</v>
      </c>
    </row>
    <row r="11" spans="1:10" ht="15.75" thickBot="1" x14ac:dyDescent="0.3">
      <c r="A11" s="6" t="s">
        <v>10</v>
      </c>
      <c r="B11" s="12">
        <v>3428</v>
      </c>
      <c r="C11" s="16">
        <v>3763</v>
      </c>
      <c r="D11" s="7">
        <v>3642</v>
      </c>
      <c r="E11" s="12">
        <v>3521</v>
      </c>
      <c r="F11" s="16">
        <v>3853</v>
      </c>
      <c r="G11" s="8">
        <v>3733</v>
      </c>
      <c r="H11" s="134">
        <f t="shared" si="0"/>
        <v>2.7129521586931157E-2</v>
      </c>
      <c r="I11" s="137">
        <f t="shared" si="0"/>
        <v>2.3917087430241828E-2</v>
      </c>
      <c r="J11" s="138">
        <f t="shared" si="0"/>
        <v>2.4986271279516747E-2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14" workbookViewId="0">
      <selection activeCell="K40" sqref="K40"/>
    </sheetView>
  </sheetViews>
  <sheetFormatPr baseColWidth="10" defaultRowHeight="15" x14ac:dyDescent="0.25"/>
  <cols>
    <col min="1" max="1" width="16.7109375" customWidth="1"/>
    <col min="2" max="2" width="13.7109375" customWidth="1"/>
    <col min="3" max="3" width="14.42578125" customWidth="1"/>
    <col min="4" max="4" width="14.140625" customWidth="1"/>
    <col min="6" max="6" width="15.7109375" customWidth="1"/>
    <col min="7" max="7" width="11.42578125" customWidth="1"/>
  </cols>
  <sheetData>
    <row r="1" spans="1:7" ht="15.75" thickBot="1" x14ac:dyDescent="0.3">
      <c r="B1" s="17" t="s">
        <v>40</v>
      </c>
    </row>
    <row r="2" spans="1:7" ht="15.75" thickBot="1" x14ac:dyDescent="0.3">
      <c r="B2" s="161" t="s">
        <v>31</v>
      </c>
      <c r="C2" s="162"/>
      <c r="D2" s="162"/>
      <c r="E2" s="162"/>
      <c r="F2" s="162"/>
      <c r="G2" s="163"/>
    </row>
    <row r="3" spans="1:7" x14ac:dyDescent="0.25">
      <c r="B3" s="164" t="s">
        <v>13</v>
      </c>
      <c r="C3" s="165"/>
      <c r="D3" s="165" t="s">
        <v>14</v>
      </c>
      <c r="E3" s="165"/>
      <c r="F3" s="165" t="s">
        <v>27</v>
      </c>
      <c r="G3" s="166"/>
    </row>
    <row r="4" spans="1:7" ht="50.25" customHeight="1" thickBot="1" x14ac:dyDescent="0.3">
      <c r="B4" s="60" t="s">
        <v>32</v>
      </c>
      <c r="C4" s="57" t="s">
        <v>33</v>
      </c>
      <c r="D4" s="58" t="s">
        <v>32</v>
      </c>
      <c r="E4" s="57" t="s">
        <v>33</v>
      </c>
      <c r="F4" s="58" t="s">
        <v>32</v>
      </c>
      <c r="G4" s="61" t="s">
        <v>33</v>
      </c>
    </row>
    <row r="5" spans="1:7" ht="18" customHeight="1" x14ac:dyDescent="0.25">
      <c r="A5" s="72" t="s">
        <v>2</v>
      </c>
      <c r="B5" s="70">
        <v>0</v>
      </c>
      <c r="C5" s="56">
        <v>0</v>
      </c>
      <c r="D5" s="59">
        <v>0</v>
      </c>
      <c r="E5" s="59">
        <v>0</v>
      </c>
      <c r="F5" s="75">
        <v>0</v>
      </c>
      <c r="G5" s="76">
        <v>0</v>
      </c>
    </row>
    <row r="6" spans="1:7" x14ac:dyDescent="0.25">
      <c r="A6" s="73" t="s">
        <v>3</v>
      </c>
      <c r="B6" s="70">
        <v>2161</v>
      </c>
      <c r="C6" s="56">
        <v>187</v>
      </c>
      <c r="D6" s="59">
        <v>2248</v>
      </c>
      <c r="E6" s="59">
        <v>308</v>
      </c>
      <c r="F6" s="57">
        <v>2223</v>
      </c>
      <c r="G6" s="61">
        <v>495</v>
      </c>
    </row>
    <row r="7" spans="1:7" x14ac:dyDescent="0.25">
      <c r="A7" s="73" t="s">
        <v>4</v>
      </c>
      <c r="B7" s="70">
        <v>2593</v>
      </c>
      <c r="C7" s="56">
        <v>9881</v>
      </c>
      <c r="D7" s="59">
        <v>2605</v>
      </c>
      <c r="E7" s="59">
        <v>13915</v>
      </c>
      <c r="F7" s="57">
        <v>2600</v>
      </c>
      <c r="G7" s="61">
        <v>23796</v>
      </c>
    </row>
    <row r="8" spans="1:7" x14ac:dyDescent="0.25">
      <c r="A8" s="73" t="s">
        <v>5</v>
      </c>
      <c r="B8" s="70">
        <v>2841</v>
      </c>
      <c r="C8" s="56">
        <v>11532</v>
      </c>
      <c r="D8" s="59">
        <v>2923</v>
      </c>
      <c r="E8" s="59">
        <v>17161</v>
      </c>
      <c r="F8" s="57">
        <v>2891</v>
      </c>
      <c r="G8" s="61">
        <v>28693</v>
      </c>
    </row>
    <row r="9" spans="1:7" x14ac:dyDescent="0.25">
      <c r="A9" s="73" t="s">
        <v>6</v>
      </c>
      <c r="B9" s="70">
        <v>3590</v>
      </c>
      <c r="C9" s="56">
        <v>5362</v>
      </c>
      <c r="D9" s="59">
        <v>3742</v>
      </c>
      <c r="E9" s="59">
        <v>11147</v>
      </c>
      <c r="F9" s="57">
        <v>3693</v>
      </c>
      <c r="G9" s="61">
        <v>16509</v>
      </c>
    </row>
    <row r="10" spans="1:7" x14ac:dyDescent="0.25">
      <c r="A10" s="73" t="s">
        <v>7</v>
      </c>
      <c r="B10" s="70">
        <v>4582</v>
      </c>
      <c r="C10" s="56">
        <v>6306</v>
      </c>
      <c r="D10" s="59">
        <v>4751</v>
      </c>
      <c r="E10" s="59">
        <v>13046</v>
      </c>
      <c r="F10" s="57">
        <v>4697</v>
      </c>
      <c r="G10" s="61">
        <v>19352</v>
      </c>
    </row>
    <row r="11" spans="1:7" x14ac:dyDescent="0.25">
      <c r="A11" s="73" t="s">
        <v>8</v>
      </c>
      <c r="B11" s="70">
        <v>6820</v>
      </c>
      <c r="C11" s="56">
        <v>2498</v>
      </c>
      <c r="D11" s="59">
        <v>7016</v>
      </c>
      <c r="E11" s="59">
        <v>5392</v>
      </c>
      <c r="F11" s="57">
        <v>6954</v>
      </c>
      <c r="G11" s="61">
        <v>7890</v>
      </c>
    </row>
    <row r="12" spans="1:7" ht="15.75" thickBot="1" x14ac:dyDescent="0.3">
      <c r="A12" s="74" t="s">
        <v>9</v>
      </c>
      <c r="B12" s="71">
        <v>13726</v>
      </c>
      <c r="C12" s="62">
        <v>233</v>
      </c>
      <c r="D12" s="63">
        <v>13726</v>
      </c>
      <c r="E12" s="63">
        <v>818</v>
      </c>
      <c r="F12" s="64">
        <v>13730</v>
      </c>
      <c r="G12" s="65">
        <v>1051</v>
      </c>
    </row>
    <row r="13" spans="1:7" ht="15.75" thickBot="1" x14ac:dyDescent="0.3">
      <c r="A13" s="4"/>
      <c r="B13" s="66"/>
    </row>
    <row r="14" spans="1:7" ht="60.75" thickBot="1" x14ac:dyDescent="0.3">
      <c r="B14" s="77" t="s">
        <v>34</v>
      </c>
      <c r="C14" s="77" t="s">
        <v>37</v>
      </c>
      <c r="D14" s="77" t="s">
        <v>38</v>
      </c>
    </row>
    <row r="15" spans="1:7" x14ac:dyDescent="0.25">
      <c r="A15" s="2" t="s">
        <v>28</v>
      </c>
      <c r="B15" s="67">
        <v>2593</v>
      </c>
      <c r="C15" s="67">
        <v>2923</v>
      </c>
      <c r="D15" s="67">
        <v>2891</v>
      </c>
    </row>
    <row r="16" spans="1:7" x14ac:dyDescent="0.25">
      <c r="A16" s="3" t="s">
        <v>36</v>
      </c>
      <c r="B16" s="68">
        <f>MIN(B6:B12)</f>
        <v>2161</v>
      </c>
      <c r="C16" s="68">
        <f>MIN(D6:D12)</f>
        <v>2248</v>
      </c>
      <c r="D16" s="68">
        <f>MIN(F6:F12)</f>
        <v>2223</v>
      </c>
    </row>
    <row r="17" spans="1:4" x14ac:dyDescent="0.25">
      <c r="A17" s="3" t="s">
        <v>29</v>
      </c>
      <c r="B17" s="68">
        <v>2841</v>
      </c>
      <c r="C17" s="68">
        <v>2923</v>
      </c>
      <c r="D17" s="68">
        <v>2891</v>
      </c>
    </row>
    <row r="18" spans="1:4" x14ac:dyDescent="0.25">
      <c r="A18" s="3" t="s">
        <v>35</v>
      </c>
      <c r="B18" s="68">
        <f>MAX(B6:B12)</f>
        <v>13726</v>
      </c>
      <c r="C18" s="68">
        <f>MAX(D6:D12)</f>
        <v>13726</v>
      </c>
      <c r="D18" s="68">
        <f>MAX(F6:F12)</f>
        <v>13730</v>
      </c>
    </row>
    <row r="19" spans="1:4" ht="15.75" thickBot="1" x14ac:dyDescent="0.3">
      <c r="A19" s="6" t="s">
        <v>30</v>
      </c>
      <c r="B19" s="69">
        <v>4582</v>
      </c>
      <c r="C19" s="69">
        <v>4751</v>
      </c>
      <c r="D19" s="69">
        <v>4697</v>
      </c>
    </row>
    <row r="20" spans="1:4" ht="15.75" thickBot="1" x14ac:dyDescent="0.3"/>
    <row r="21" spans="1:4" ht="15.75" thickBot="1" x14ac:dyDescent="0.3">
      <c r="A21" s="83" t="s">
        <v>39</v>
      </c>
      <c r="B21" s="99">
        <v>3532</v>
      </c>
      <c r="C21" s="99">
        <v>3882</v>
      </c>
      <c r="D21" s="100">
        <v>3754</v>
      </c>
    </row>
    <row r="22" spans="1:4" ht="15.75" thickBot="1" x14ac:dyDescent="0.3">
      <c r="A22" s="83" t="s">
        <v>42</v>
      </c>
      <c r="B22" s="84">
        <f>B18-B16</f>
        <v>11565</v>
      </c>
      <c r="C22" s="84">
        <f t="shared" ref="C22:D22" si="0">C18-C16</f>
        <v>11478</v>
      </c>
      <c r="D22" s="84">
        <f t="shared" si="0"/>
        <v>11507</v>
      </c>
    </row>
    <row r="23" spans="1:4" ht="15.75" thickBot="1" x14ac:dyDescent="0.3">
      <c r="A23" s="86" t="s">
        <v>43</v>
      </c>
      <c r="B23" s="78">
        <f>B19-B15</f>
        <v>1989</v>
      </c>
      <c r="C23" s="78">
        <f t="shared" ref="C23:D23" si="1">C19-C15</f>
        <v>1828</v>
      </c>
      <c r="D23" s="78">
        <f t="shared" si="1"/>
        <v>1806</v>
      </c>
    </row>
    <row r="24" spans="1:4" ht="15.75" thickBot="1" x14ac:dyDescent="0.3"/>
    <row r="25" spans="1:4" ht="60.75" thickBot="1" x14ac:dyDescent="0.3">
      <c r="B25" s="77" t="s">
        <v>34</v>
      </c>
      <c r="C25" s="77" t="s">
        <v>37</v>
      </c>
      <c r="D25" s="77" t="s">
        <v>38</v>
      </c>
    </row>
    <row r="26" spans="1:4" x14ac:dyDescent="0.25">
      <c r="A26" s="2" t="s">
        <v>28</v>
      </c>
      <c r="B26" s="67">
        <f>B15</f>
        <v>2593</v>
      </c>
      <c r="C26" s="67">
        <v>2923</v>
      </c>
      <c r="D26" s="67">
        <v>2891</v>
      </c>
    </row>
    <row r="27" spans="1:4" x14ac:dyDescent="0.25">
      <c r="A27" s="3" t="s">
        <v>36</v>
      </c>
      <c r="B27" s="68">
        <f>MIN(B15:B21)</f>
        <v>2161</v>
      </c>
      <c r="C27" s="68">
        <f>MIN(D15:D21)</f>
        <v>2223</v>
      </c>
      <c r="D27" s="68">
        <v>2223</v>
      </c>
    </row>
    <row r="28" spans="1:4" x14ac:dyDescent="0.25">
      <c r="A28" s="3" t="s">
        <v>29</v>
      </c>
      <c r="B28" s="68">
        <v>2841</v>
      </c>
      <c r="C28" s="68">
        <v>2923</v>
      </c>
      <c r="D28" s="68">
        <v>2891</v>
      </c>
    </row>
    <row r="29" spans="1:4" x14ac:dyDescent="0.25">
      <c r="A29" s="3" t="s">
        <v>41</v>
      </c>
      <c r="B29" s="68">
        <v>6000</v>
      </c>
      <c r="C29" s="68">
        <v>6000</v>
      </c>
      <c r="D29" s="68">
        <v>6000</v>
      </c>
    </row>
    <row r="30" spans="1:4" ht="15.75" thickBot="1" x14ac:dyDescent="0.3">
      <c r="A30" s="6" t="s">
        <v>30</v>
      </c>
      <c r="B30" s="69">
        <v>4582</v>
      </c>
      <c r="C30" s="69">
        <v>4751</v>
      </c>
      <c r="D30" s="69">
        <v>4697</v>
      </c>
    </row>
    <row r="32" spans="1:4" ht="15.75" thickBot="1" x14ac:dyDescent="0.3"/>
    <row r="33" spans="1:9" ht="30.75" thickBot="1" x14ac:dyDescent="0.3">
      <c r="A33" s="83"/>
      <c r="B33" s="90" t="s">
        <v>45</v>
      </c>
      <c r="C33" s="90" t="s">
        <v>46</v>
      </c>
      <c r="D33" s="85" t="s">
        <v>47</v>
      </c>
      <c r="F33" s="83"/>
      <c r="G33" s="90" t="s">
        <v>53</v>
      </c>
      <c r="H33" s="90" t="s">
        <v>54</v>
      </c>
      <c r="I33" s="85" t="s">
        <v>47</v>
      </c>
    </row>
    <row r="34" spans="1:9" x14ac:dyDescent="0.25">
      <c r="A34" s="87" t="s">
        <v>44</v>
      </c>
      <c r="B34" s="91">
        <f>C5+C6+C7</f>
        <v>10068</v>
      </c>
      <c r="C34" s="91">
        <f>E5+E6+E7</f>
        <v>14223</v>
      </c>
      <c r="D34" s="88">
        <f>SUM(G5:G7)</f>
        <v>24291</v>
      </c>
      <c r="F34" s="102" t="s">
        <v>44</v>
      </c>
      <c r="G34" s="103">
        <f>B34/B$37</f>
        <v>0.27967443540098336</v>
      </c>
      <c r="H34" s="103">
        <f>C34/C$37</f>
        <v>0.23019405376535518</v>
      </c>
      <c r="I34" s="103">
        <f>D34/D$37</f>
        <v>0.24840979281287709</v>
      </c>
    </row>
    <row r="35" spans="1:9" x14ac:dyDescent="0.25">
      <c r="A35" s="102" t="s">
        <v>51</v>
      </c>
      <c r="B35" s="57">
        <f>SUM(C11:C12)</f>
        <v>2731</v>
      </c>
      <c r="C35" s="57">
        <f>SUM(E11:E12)</f>
        <v>6210</v>
      </c>
      <c r="D35" s="61">
        <f>SUM(G11:G12)</f>
        <v>8941</v>
      </c>
      <c r="F35" s="102" t="s">
        <v>51</v>
      </c>
      <c r="G35" s="103">
        <f t="shared" ref="G35:I36" si="2">B35/B$37</f>
        <v>7.5863218422733969E-2</v>
      </c>
      <c r="H35" s="103">
        <f t="shared" si="2"/>
        <v>0.10050657905384627</v>
      </c>
      <c r="I35" s="103">
        <f t="shared" si="2"/>
        <v>9.1434356656372076E-2</v>
      </c>
    </row>
    <row r="36" spans="1:9" x14ac:dyDescent="0.25">
      <c r="A36" s="102" t="s">
        <v>52</v>
      </c>
      <c r="B36" s="57">
        <f>SUM(C8:C10)</f>
        <v>23200</v>
      </c>
      <c r="C36" s="57">
        <f>SUM(E8:E10)</f>
        <v>41354</v>
      </c>
      <c r="D36" s="61">
        <f>SUM(G8:G10)</f>
        <v>64554</v>
      </c>
      <c r="F36" s="102" t="s">
        <v>52</v>
      </c>
      <c r="G36" s="103">
        <f t="shared" si="2"/>
        <v>0.64446234617628273</v>
      </c>
      <c r="H36" s="103">
        <f t="shared" si="2"/>
        <v>0.66929936718079852</v>
      </c>
      <c r="I36" s="103">
        <f t="shared" si="2"/>
        <v>0.66015585053075088</v>
      </c>
    </row>
    <row r="37" spans="1:9" ht="15.75" thickBot="1" x14ac:dyDescent="0.3">
      <c r="A37" s="89" t="s">
        <v>10</v>
      </c>
      <c r="B37" s="64">
        <f>SUM(C5:C12)</f>
        <v>35999</v>
      </c>
      <c r="C37" s="64">
        <f>SUM(E5:E12)</f>
        <v>61787</v>
      </c>
      <c r="D37" s="65">
        <f>SUM(G5:G12)</f>
        <v>97786</v>
      </c>
      <c r="F37" s="89" t="s">
        <v>10</v>
      </c>
      <c r="G37" s="64">
        <v>100</v>
      </c>
      <c r="H37" s="64">
        <v>100</v>
      </c>
      <c r="I37" s="65">
        <v>100</v>
      </c>
    </row>
    <row r="38" spans="1:9" x14ac:dyDescent="0.25">
      <c r="A38" s="4"/>
      <c r="B38" s="4"/>
      <c r="C38" s="4"/>
      <c r="D38" s="4"/>
    </row>
    <row r="40" spans="1:9" x14ac:dyDescent="0.25">
      <c r="A40" s="17" t="s">
        <v>20</v>
      </c>
    </row>
    <row r="41" spans="1:9" ht="15.75" thickBot="1" x14ac:dyDescent="0.3">
      <c r="B41" s="92">
        <v>2012</v>
      </c>
      <c r="C41" s="92">
        <v>2013</v>
      </c>
      <c r="D41" s="92"/>
      <c r="E41" s="92">
        <v>2014</v>
      </c>
      <c r="F41" s="92"/>
    </row>
    <row r="42" spans="1:9" ht="45" x14ac:dyDescent="0.25">
      <c r="A42" s="2"/>
      <c r="B42" s="93" t="s">
        <v>48</v>
      </c>
      <c r="C42" s="93" t="s">
        <v>48</v>
      </c>
      <c r="D42" s="94" t="s">
        <v>49</v>
      </c>
      <c r="E42" s="93" t="s">
        <v>48</v>
      </c>
      <c r="F42" s="94" t="s">
        <v>50</v>
      </c>
    </row>
    <row r="43" spans="1:9" x14ac:dyDescent="0.25">
      <c r="A43" s="26" t="s">
        <v>2</v>
      </c>
      <c r="B43" s="95">
        <v>0</v>
      </c>
      <c r="C43" s="19">
        <v>0</v>
      </c>
      <c r="D43" s="96">
        <v>0</v>
      </c>
      <c r="E43" s="95">
        <v>0</v>
      </c>
      <c r="F43" s="96">
        <v>0</v>
      </c>
    </row>
    <row r="44" spans="1:9" x14ac:dyDescent="0.25">
      <c r="A44" s="3" t="s">
        <v>3</v>
      </c>
      <c r="B44" s="68">
        <v>2219</v>
      </c>
      <c r="C44" s="4">
        <v>2249</v>
      </c>
      <c r="D44" s="97">
        <f>(C44-B44)/B44</f>
        <v>1.3519603424966201E-2</v>
      </c>
      <c r="E44" s="68">
        <v>2223</v>
      </c>
      <c r="F44" s="97">
        <f t="shared" ref="F44:F51" si="3">(E44-C44)/C44</f>
        <v>-1.1560693641618497E-2</v>
      </c>
    </row>
    <row r="45" spans="1:9" x14ac:dyDescent="0.25">
      <c r="A45" s="3" t="s">
        <v>4</v>
      </c>
      <c r="B45" s="68">
        <v>2545</v>
      </c>
      <c r="C45" s="4">
        <v>2597</v>
      </c>
      <c r="D45" s="97">
        <f t="shared" ref="D45:D50" si="4">(C45-B45)/B45</f>
        <v>2.043222003929273E-2</v>
      </c>
      <c r="E45" s="68">
        <v>2600</v>
      </c>
      <c r="F45" s="97">
        <f t="shared" si="3"/>
        <v>1.1551790527531767E-3</v>
      </c>
    </row>
    <row r="46" spans="1:9" x14ac:dyDescent="0.25">
      <c r="A46" s="3" t="s">
        <v>5</v>
      </c>
      <c r="B46" s="68">
        <v>2832</v>
      </c>
      <c r="C46" s="4">
        <v>2847</v>
      </c>
      <c r="D46" s="97">
        <f t="shared" si="4"/>
        <v>5.2966101694915252E-3</v>
      </c>
      <c r="E46" s="68">
        <v>2891</v>
      </c>
      <c r="F46" s="97">
        <f t="shared" si="3"/>
        <v>1.5454864769933263E-2</v>
      </c>
    </row>
    <row r="47" spans="1:9" x14ac:dyDescent="0.25">
      <c r="A47" s="3" t="s">
        <v>6</v>
      </c>
      <c r="B47" s="68">
        <v>3583</v>
      </c>
      <c r="C47" s="4">
        <v>3657</v>
      </c>
      <c r="D47" s="97">
        <f t="shared" si="4"/>
        <v>2.0653084007814682E-2</v>
      </c>
      <c r="E47" s="68">
        <v>3693</v>
      </c>
      <c r="F47" s="97">
        <f t="shared" si="3"/>
        <v>9.8441345365053324E-3</v>
      </c>
    </row>
    <row r="48" spans="1:9" x14ac:dyDescent="0.25">
      <c r="A48" s="3" t="s">
        <v>7</v>
      </c>
      <c r="B48" s="68">
        <v>4578</v>
      </c>
      <c r="C48" s="4">
        <v>4624</v>
      </c>
      <c r="D48" s="97">
        <f t="shared" si="4"/>
        <v>1.0048055919615552E-2</v>
      </c>
      <c r="E48" s="68">
        <v>4697</v>
      </c>
      <c r="F48" s="97">
        <f t="shared" si="3"/>
        <v>1.5787197231833909E-2</v>
      </c>
    </row>
    <row r="49" spans="1:6" x14ac:dyDescent="0.25">
      <c r="A49" s="3" t="s">
        <v>8</v>
      </c>
      <c r="B49" s="68">
        <v>6865</v>
      </c>
      <c r="C49" s="4">
        <v>6877</v>
      </c>
      <c r="D49" s="97">
        <f t="shared" si="4"/>
        <v>1.7479970866715222E-3</v>
      </c>
      <c r="E49" s="68">
        <v>6954</v>
      </c>
      <c r="F49" s="97">
        <f t="shared" si="3"/>
        <v>1.1196742765740876E-2</v>
      </c>
    </row>
    <row r="50" spans="1:6" x14ac:dyDescent="0.25">
      <c r="A50" s="3" t="s">
        <v>9</v>
      </c>
      <c r="B50" s="68">
        <v>13663</v>
      </c>
      <c r="C50" s="4">
        <v>13619</v>
      </c>
      <c r="D50" s="97">
        <f t="shared" si="4"/>
        <v>-3.2203761984922782E-3</v>
      </c>
      <c r="E50" s="68">
        <v>13730</v>
      </c>
      <c r="F50" s="97">
        <f t="shared" si="3"/>
        <v>8.1503781481753433E-3</v>
      </c>
    </row>
    <row r="51" spans="1:6" ht="15.75" thickBot="1" x14ac:dyDescent="0.3">
      <c r="A51" s="6" t="s">
        <v>10</v>
      </c>
      <c r="B51" s="69">
        <v>3558</v>
      </c>
      <c r="C51" s="7">
        <v>3642</v>
      </c>
      <c r="D51" s="98">
        <f>(C51-B51)/B51</f>
        <v>2.3608768971332208E-2</v>
      </c>
      <c r="E51" s="69">
        <v>3733</v>
      </c>
      <c r="F51" s="98">
        <f t="shared" si="3"/>
        <v>2.4986271279516747E-2</v>
      </c>
    </row>
  </sheetData>
  <mergeCells count="4">
    <mergeCell ref="B3:C3"/>
    <mergeCell ref="D3:E3"/>
    <mergeCell ref="F3:G3"/>
    <mergeCell ref="B2:G2"/>
  </mergeCells>
  <pageMargins left="0.7" right="0.7" top="0.75" bottom="0.75" header="0.3" footer="0.3"/>
  <pageSetup paperSize="9" orientation="landscape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8" sqref="L38"/>
    </sheetView>
  </sheetViews>
  <sheetFormatPr baseColWidth="10" defaultRowHeight="15" x14ac:dyDescent="0.25"/>
  <sheetData/>
  <pageMargins left="0.7" right="0.7" top="0.75" bottom="0.75" header="0.3" footer="0.3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extraits Bilan Social</vt:lpstr>
      <vt:lpstr>doc 4-1</vt:lpstr>
      <vt:lpstr>doc 4-1 corrigé</vt:lpstr>
      <vt:lpstr>doc 4-2</vt:lpstr>
      <vt:lpstr>doc 4-2 corrigé</vt:lpstr>
      <vt:lpstr>doc 4-3</vt:lpstr>
      <vt:lpstr>doc 4-3 corrigé</vt:lpstr>
      <vt:lpstr>Compléments Etude statistique</vt:lpstr>
      <vt:lpstr>compléments diagramme en boite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riviere</cp:lastModifiedBy>
  <cp:lastPrinted>2016-01-19T20:37:20Z</cp:lastPrinted>
  <dcterms:created xsi:type="dcterms:W3CDTF">2015-11-02T19:55:46Z</dcterms:created>
  <dcterms:modified xsi:type="dcterms:W3CDTF">2016-05-05T13:35:07Z</dcterms:modified>
</cp:coreProperties>
</file>