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longeat\Documents\CREG_DNL\CREG\2023-2024\Situation pro Winfirme\"/>
    </mc:Choice>
  </mc:AlternateContent>
  <xr:revisionPtr revIDLastSave="0" documentId="13_ncr:1_{9213A30C-42D2-4731-9D9C-452AD52BCAA8}" xr6:coauthVersionLast="36" xr6:coauthVersionMax="36" xr10:uidLastSave="{00000000-0000-0000-0000-000000000000}"/>
  <bookViews>
    <workbookView xWindow="0" yWindow="0" windowWidth="20490" windowHeight="7440" tabRatio="709" firstSheet="7" activeTab="13" xr2:uid="{00000000-000D-0000-FFFF-FFFF00000000}"/>
  </bookViews>
  <sheets>
    <sheet name="Donnees_de_jeu" sheetId="1" r:id="rId1"/>
    <sheet name="Données_comptables" sheetId="2" r:id="rId2"/>
    <sheet name="Données_financières" sheetId="3" r:id="rId3"/>
    <sheet name="Données_RH" sheetId="17" r:id="rId4"/>
    <sheet name="Données_techniques" sheetId="4" r:id="rId5"/>
    <sheet name="Données_commerciales" sheetId="5" r:id="rId6"/>
    <sheet name="Charges_compta_analytique" sheetId="14" r:id="rId7"/>
    <sheet name="Coûts_choisis(à_renommer)" sheetId="15" r:id="rId8"/>
    <sheet name="Ecarts" sheetId="19" r:id="rId9"/>
    <sheet name="SIG" sheetId="9" r:id="rId10"/>
    <sheet name="(C)AF" sheetId="10" r:id="rId11"/>
    <sheet name="Bilan_fonc" sheetId="12" r:id="rId12"/>
    <sheet name="Proj_inv" sheetId="11" r:id="rId13"/>
    <sheet name="Ratios_analyse" sheetId="6" r:id="rId14"/>
  </sheets>
  <calcPr calcId="191029" iterateDelta="1E-4"/>
</workbook>
</file>

<file path=xl/calcChain.xml><?xml version="1.0" encoding="utf-8"?>
<calcChain xmlns="http://schemas.openxmlformats.org/spreadsheetml/2006/main">
  <c r="K2" i="5" l="1"/>
  <c r="B20" i="3"/>
  <c r="B23" i="3"/>
  <c r="I56" i="2"/>
  <c r="I66" i="2" s="1"/>
  <c r="H56" i="2"/>
  <c r="G4" i="5"/>
  <c r="G5" i="5"/>
  <c r="G3" i="5"/>
  <c r="E4" i="5"/>
  <c r="E5" i="5"/>
  <c r="E3" i="5"/>
  <c r="G3" i="17"/>
  <c r="E66" i="2"/>
  <c r="D65" i="2"/>
  <c r="E56" i="2"/>
  <c r="D56" i="2"/>
  <c r="D52" i="2"/>
  <c r="E52" i="2"/>
  <c r="D25" i="2"/>
  <c r="E25" i="2"/>
  <c r="H62" i="2"/>
  <c r="D51" i="2"/>
  <c r="D50" i="2"/>
  <c r="C18" i="2"/>
  <c r="C11" i="2"/>
  <c r="C10" i="2" s="1"/>
  <c r="C6" i="2"/>
  <c r="C5" i="2" s="1"/>
  <c r="D3" i="6"/>
  <c r="B2" i="2"/>
  <c r="B23" i="2"/>
  <c r="G10" i="2"/>
  <c r="E5" i="2"/>
  <c r="D5" i="2"/>
  <c r="E10" i="2"/>
  <c r="D10" i="2"/>
  <c r="I25" i="2"/>
  <c r="D63" i="2"/>
  <c r="D64" i="2"/>
  <c r="D54" i="2"/>
  <c r="I52" i="2"/>
  <c r="D55" i="2" l="1"/>
  <c r="M3" i="6" l="1"/>
  <c r="G3" i="6"/>
  <c r="H3" i="6"/>
  <c r="I3" i="6"/>
  <c r="J3" i="6"/>
  <c r="K3" i="6"/>
  <c r="L3" i="6"/>
  <c r="F3" i="6"/>
  <c r="H59" i="2" l="1"/>
  <c r="D59" i="2"/>
  <c r="H57" i="2"/>
  <c r="D57" i="2"/>
  <c r="G61" i="2"/>
  <c r="G60" i="2"/>
  <c r="G59" i="2"/>
  <c r="G58" i="2"/>
  <c r="G57" i="2"/>
  <c r="C61" i="2"/>
  <c r="C60" i="2"/>
  <c r="C59" i="2"/>
  <c r="C58" i="2"/>
  <c r="C57" i="2"/>
  <c r="G5" i="2" l="1"/>
  <c r="H65" i="2"/>
  <c r="B12" i="5" l="1"/>
  <c r="B13" i="5"/>
  <c r="B14" i="5"/>
  <c r="B15" i="5"/>
  <c r="B16" i="5"/>
  <c r="B11" i="5"/>
  <c r="B12" i="3"/>
  <c r="B13" i="3" s="1"/>
  <c r="B8" i="3"/>
  <c r="B6" i="3"/>
  <c r="B5" i="3"/>
  <c r="B4" i="3"/>
  <c r="B3" i="3"/>
  <c r="B19" i="3"/>
  <c r="H53" i="2"/>
  <c r="D53" i="2"/>
  <c r="D48" i="2"/>
  <c r="D47" i="2"/>
  <c r="H29" i="2"/>
  <c r="H26" i="2"/>
  <c r="D29" i="2"/>
  <c r="D32" i="2"/>
  <c r="D35" i="2"/>
  <c r="D38" i="2"/>
  <c r="D41" i="2"/>
  <c r="D44" i="2"/>
  <c r="D26" i="2"/>
  <c r="G9" i="5"/>
  <c r="E9" i="5"/>
  <c r="C9" i="5"/>
  <c r="B5" i="5"/>
  <c r="B4" i="5"/>
  <c r="B3" i="5"/>
  <c r="B17" i="4"/>
  <c r="B16" i="4"/>
  <c r="B15" i="4"/>
  <c r="B8" i="4"/>
  <c r="C49" i="2"/>
  <c r="C4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B13" i="2"/>
  <c r="B12" i="2"/>
  <c r="B11" i="2"/>
  <c r="B7" i="2"/>
  <c r="B6" i="2"/>
  <c r="G19" i="2"/>
  <c r="H25" i="2" l="1"/>
  <c r="H52" i="2"/>
  <c r="E19" i="2"/>
  <c r="E17" i="2"/>
  <c r="C19" i="2"/>
  <c r="C17" i="2"/>
  <c r="D19" i="2"/>
  <c r="D17" i="2"/>
</calcChain>
</file>

<file path=xl/sharedStrings.xml><?xml version="1.0" encoding="utf-8"?>
<sst xmlns="http://schemas.openxmlformats.org/spreadsheetml/2006/main" count="185" uniqueCount="170">
  <si>
    <t>Année en cours</t>
  </si>
  <si>
    <t>Scooter G1</t>
  </si>
  <si>
    <t>Bien 2</t>
  </si>
  <si>
    <t>Scooter G2</t>
  </si>
  <si>
    <t>Bien 3</t>
  </si>
  <si>
    <t>Scooter G3</t>
  </si>
  <si>
    <t>Machine 1</t>
  </si>
  <si>
    <t>Classique</t>
  </si>
  <si>
    <t>Machine 2</t>
  </si>
  <si>
    <t>Moderne</t>
  </si>
  <si>
    <t>Actif</t>
  </si>
  <si>
    <t>Passif</t>
  </si>
  <si>
    <t>Brut</t>
  </si>
  <si>
    <t>Amortissements et dépréciations</t>
  </si>
  <si>
    <t>Net</t>
  </si>
  <si>
    <t>Immobilisations</t>
  </si>
  <si>
    <t>Capitaux propres</t>
  </si>
  <si>
    <t>Capital</t>
  </si>
  <si>
    <t>Réserves</t>
  </si>
  <si>
    <t>Résultat après IS</t>
  </si>
  <si>
    <t>Dettes</t>
  </si>
  <si>
    <t>Emprunts</t>
  </si>
  <si>
    <t>Dettes fiscales</t>
  </si>
  <si>
    <t>Intérêts sur emprunts à payer</t>
  </si>
  <si>
    <t>Disponibilités</t>
  </si>
  <si>
    <t>Intérêts sur découvert à payer</t>
  </si>
  <si>
    <t>Banque</t>
  </si>
  <si>
    <t>Total</t>
  </si>
  <si>
    <t>Charges</t>
  </si>
  <si>
    <t>Produits</t>
  </si>
  <si>
    <t>Charges d’exploitation</t>
  </si>
  <si>
    <t>Produits d’exploitation</t>
  </si>
  <si>
    <t>Achats de matières</t>
  </si>
  <si>
    <t>Ventes</t>
  </si>
  <si>
    <t>Frais fixes de production</t>
  </si>
  <si>
    <t>Production stockée</t>
  </si>
  <si>
    <t>Frais fixes d’administration et distribution</t>
  </si>
  <si>
    <t>Budget communication</t>
  </si>
  <si>
    <t>Budget qualité</t>
  </si>
  <si>
    <t>Coût de stockage</t>
  </si>
  <si>
    <t>Dépréciation des stocks</t>
  </si>
  <si>
    <t>Charges salariales</t>
  </si>
  <si>
    <t>Amortissements</t>
  </si>
  <si>
    <t>Charges financières</t>
  </si>
  <si>
    <t>Produits financiers</t>
  </si>
  <si>
    <t>Intérêts sur découverts</t>
  </si>
  <si>
    <t>Produits de placement</t>
  </si>
  <si>
    <t>Intérêts sur emprunts</t>
  </si>
  <si>
    <t>Charges exceptionnelles</t>
  </si>
  <si>
    <t>Produits exceptionnels</t>
  </si>
  <si>
    <t>Résultat net après IS (bénéfice)</t>
  </si>
  <si>
    <t>Résultat net après IS (perte)</t>
  </si>
  <si>
    <t>Trésorerie</t>
  </si>
  <si>
    <t>Découvert moyen</t>
  </si>
  <si>
    <t>Tableau des emprunts en cours</t>
  </si>
  <si>
    <t>Années</t>
  </si>
  <si>
    <t>Montant emprunté au 01/01</t>
  </si>
  <si>
    <t>Montant total restant dû au 01/01</t>
  </si>
  <si>
    <t>Montant à rembourser au 31/12</t>
  </si>
  <si>
    <t>Capital restant dû au 31/12</t>
  </si>
  <si>
    <t>Intérêts sur emprunts à payer au 31/12</t>
  </si>
  <si>
    <t>…</t>
  </si>
  <si>
    <t>N</t>
  </si>
  <si>
    <t>N+Y</t>
  </si>
  <si>
    <t>Votre banque accepte de vous prêter (emprunt ou découvert) jusqu’à :</t>
  </si>
  <si>
    <t>Sans l’accord du banquier, l’investissement cumulé maximum est de :</t>
  </si>
  <si>
    <t>Recherche et développement</t>
  </si>
  <si>
    <t>Effort cumulé de R&amp;D :</t>
  </si>
  <si>
    <t>Budget annuel maximum en R&amp;D sans l’accord de l’animateur :</t>
  </si>
  <si>
    <t>Appareil productif</t>
  </si>
  <si>
    <t>Type de machine</t>
  </si>
  <si>
    <t>Age</t>
  </si>
  <si>
    <t>Rendement théorique</t>
  </si>
  <si>
    <t>Capacité de production</t>
  </si>
  <si>
    <t>Valeur nette comptable</t>
  </si>
  <si>
    <t>État des stocks</t>
  </si>
  <si>
    <t>Produit</t>
  </si>
  <si>
    <t>Stock au 01/01/N</t>
  </si>
  <si>
    <t>Quantité produite</t>
  </si>
  <si>
    <t>Stock au 31/12/N</t>
  </si>
  <si>
    <t>Prix de vente</t>
  </si>
  <si>
    <t>Prix moyen</t>
  </si>
  <si>
    <t>Budget publicitaire</t>
  </si>
  <si>
    <t>Budget publicitaire moyen</t>
  </si>
  <si>
    <t>Budget qualité et services</t>
  </si>
  <si>
    <t>Indice qualité</t>
  </si>
  <si>
    <t>Indice qualité moyen</t>
  </si>
  <si>
    <t>Volume des ventes</t>
  </si>
  <si>
    <t>Concurrence</t>
  </si>
  <si>
    <t>Résultat annuel</t>
  </si>
  <si>
    <t>Prix</t>
  </si>
  <si>
    <t>Entreprise 1</t>
  </si>
  <si>
    <t>Entreprise 2</t>
  </si>
  <si>
    <t>Total / moyenne</t>
  </si>
  <si>
    <t>Moyenne résultat</t>
  </si>
  <si>
    <t>Ratios de performance</t>
  </si>
  <si>
    <t>Taux de croissance de la valeur ajoutée (VA)</t>
  </si>
  <si>
    <t>Part du facteur travail dans la VA</t>
  </si>
  <si>
    <t>Part des intérêts dans la VA</t>
  </si>
  <si>
    <t>Analyse du rendement du personnel</t>
  </si>
  <si>
    <t>Productivité du personnel</t>
  </si>
  <si>
    <t>Rentabilité</t>
  </si>
  <si>
    <t>Rentabilité financière</t>
  </si>
  <si>
    <t>Analyse de la profitabilité</t>
  </si>
  <si>
    <t>Taux de marge commerciale</t>
  </si>
  <si>
    <t>Taux de profitabilité financière</t>
  </si>
  <si>
    <t>Taux de profitabilité</t>
  </si>
  <si>
    <t>Capacité de remboursement</t>
  </si>
  <si>
    <t>Ratios de structure</t>
  </si>
  <si>
    <t>Ratio de financement des emplois stables</t>
  </si>
  <si>
    <t>Ratio de couverture des capitaux investis</t>
  </si>
  <si>
    <t>Participation des salariés</t>
  </si>
  <si>
    <t>Impôts sur les bénéfices</t>
  </si>
  <si>
    <t>Entreprises concurrentes</t>
  </si>
  <si>
    <t>Entreprise 3</t>
  </si>
  <si>
    <t>E1</t>
  </si>
  <si>
    <t>E2</t>
  </si>
  <si>
    <t>E3</t>
  </si>
  <si>
    <t>E4</t>
  </si>
  <si>
    <t>E5</t>
  </si>
  <si>
    <t>E6</t>
  </si>
  <si>
    <t>Entreprise 4</t>
  </si>
  <si>
    <t>Entreprise 5</t>
  </si>
  <si>
    <t>Entreprise 6</t>
  </si>
  <si>
    <t>Autres charges exceptionnelles</t>
  </si>
  <si>
    <t>Autres produits exceptionnels</t>
  </si>
  <si>
    <t>VNC des éléments d'actifs cédés</t>
  </si>
  <si>
    <t>Produits de cession des éléments d'actif cédés</t>
  </si>
  <si>
    <t>Années sur lesquelles se déroule la partie</t>
  </si>
  <si>
    <t>Bien 1</t>
  </si>
  <si>
    <t>Types de biens</t>
  </si>
  <si>
    <t>Types de machines</t>
  </si>
  <si>
    <t>L'analyse de l'évolution de l'activité</t>
  </si>
  <si>
    <t>Taux de croissance du chiffre d'affaires</t>
  </si>
  <si>
    <t>Taux de croissance de l'Excedent Brut d'Exploitation (EBE)</t>
  </si>
  <si>
    <t>L'analyse de la répartition de la valeur ajoutée</t>
  </si>
  <si>
    <t>Part de l'impôt dans la VA</t>
  </si>
  <si>
    <t>Part de l'autofinancement</t>
  </si>
  <si>
    <t>Ratios d'étude de la CAF</t>
  </si>
  <si>
    <t>Capacité d'autofinancement</t>
  </si>
  <si>
    <t>Ratios d'étude du bilan fonctionnel</t>
  </si>
  <si>
    <t>Ratios d'équilibre financier</t>
  </si>
  <si>
    <t>Ratio de rotation des stocks</t>
  </si>
  <si>
    <t>Taux d'intégration</t>
  </si>
  <si>
    <t>Taux de marge brute d'exploitation</t>
  </si>
  <si>
    <t>Taux de marge nette d'exploitation</t>
  </si>
  <si>
    <t>Taux de capacité d'autofinancement</t>
  </si>
  <si>
    <t>Ratio d'intensité capitalistique</t>
  </si>
  <si>
    <t>Ratio d'indépendance financière</t>
  </si>
  <si>
    <t>Ratios d'étude de la rentabilité</t>
  </si>
  <si>
    <t>Rentabilité économique</t>
  </si>
  <si>
    <t>Effet de levier</t>
  </si>
  <si>
    <t>Dettes fournisseurs</t>
  </si>
  <si>
    <t>Impôts et versements assimilés</t>
  </si>
  <si>
    <t>Créances clients</t>
  </si>
  <si>
    <t>Embauches</t>
  </si>
  <si>
    <t>Licenciements</t>
  </si>
  <si>
    <t>Salaire mensuel</t>
  </si>
  <si>
    <t>Salaire mensuel moyen du marché</t>
  </si>
  <si>
    <t>Salariés dans l'entreprise en fin d'année</t>
  </si>
  <si>
    <t>Nombre de salariés du secteur</t>
  </si>
  <si>
    <t>Budget R &amp; D</t>
  </si>
  <si>
    <t>Etudes (motivation d'achat &amp; prévision ventes)</t>
  </si>
  <si>
    <t>Remboursement études</t>
  </si>
  <si>
    <t>Salariés dans l'entreprise en début d'année</t>
  </si>
  <si>
    <t>Valeur unitaire du stock</t>
  </si>
  <si>
    <t>Stocks &amp; Créances</t>
  </si>
  <si>
    <t>CBC</t>
  </si>
  <si>
    <t>Délai de rotation des stocks de produits finis</t>
  </si>
  <si>
    <t>A COMPLETER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</si>
</sst>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color rgb="FF000000"/>
      <name val="Liberation Sans"/>
    </font>
    <font>
      <sz val="10"/>
      <color rgb="FF000000"/>
      <name val="Liberation Sans"/>
    </font>
    <font>
      <b/>
      <sz val="10"/>
      <color rgb="FF000000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1"/>
      <color rgb="FF000000"/>
      <name val="Calibri"/>
      <family val="2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b/>
      <sz val="10"/>
      <color rgb="FFC9211E"/>
      <name val="Liberation Sans"/>
    </font>
    <font>
      <b/>
      <sz val="10"/>
      <color rgb="FFC00000"/>
      <name val="Liberation Sans"/>
    </font>
    <font>
      <b/>
      <sz val="10"/>
      <color theme="0"/>
      <name val="Liberation Sans"/>
    </font>
  </fonts>
  <fills count="2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E994"/>
        <bgColor rgb="FFFFE994"/>
      </patternFill>
    </fill>
    <fill>
      <patternFill patternType="solid">
        <fgColor rgb="FFDEE6EF"/>
        <bgColor rgb="FFDEE6EF"/>
      </patternFill>
    </fill>
    <fill>
      <patternFill patternType="solid">
        <fgColor rgb="FFF4B084"/>
        <bgColor rgb="FFF4B084"/>
      </patternFill>
    </fill>
    <fill>
      <patternFill patternType="solid">
        <fgColor rgb="FFF6F9D4"/>
        <bgColor rgb="FFF6F9D4"/>
      </patternFill>
    </fill>
    <fill>
      <patternFill patternType="solid">
        <fgColor rgb="FFE0C2CD"/>
        <bgColor rgb="FFE0C2CD"/>
      </patternFill>
    </fill>
    <fill>
      <patternFill patternType="solid">
        <fgColor rgb="FFB2B2B2"/>
        <bgColor rgb="FFB2B2B2"/>
      </patternFill>
    </fill>
    <fill>
      <patternFill patternType="solid">
        <fgColor rgb="FFFFFF00"/>
        <b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3">
    <xf numFmtId="0" fontId="0" fillId="0" borderId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3" fillId="6" borderId="0" applyNumberFormat="0" applyBorder="0" applyProtection="0"/>
    <xf numFmtId="0" fontId="5" fillId="0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2" xfId="0" applyBorder="1"/>
    <xf numFmtId="0" fontId="0" fillId="10" borderId="2" xfId="0" applyFill="1" applyBorder="1"/>
    <xf numFmtId="0" fontId="0" fillId="12" borderId="2" xfId="0" applyFill="1" applyBorder="1"/>
    <xf numFmtId="0" fontId="0" fillId="14" borderId="2" xfId="0" applyFill="1" applyBorder="1"/>
    <xf numFmtId="0" fontId="0" fillId="0" borderId="2" xfId="0" applyBorder="1" applyAlignment="1">
      <alignment wrapText="1"/>
    </xf>
    <xf numFmtId="0" fontId="2" fillId="15" borderId="2" xfId="0" applyFont="1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/>
    <xf numFmtId="0" fontId="0" fillId="1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11" borderId="2" xfId="0" applyFill="1" applyBorder="1" applyAlignment="1">
      <alignment wrapText="1"/>
    </xf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14" borderId="10" xfId="0" applyFill="1" applyBorder="1"/>
    <xf numFmtId="0" fontId="0" fillId="14" borderId="11" xfId="0" applyFill="1" applyBorder="1"/>
    <xf numFmtId="0" fontId="0" fillId="0" borderId="15" xfId="0" applyBorder="1"/>
    <xf numFmtId="0" fontId="0" fillId="16" borderId="15" xfId="0" applyFill="1" applyBorder="1"/>
    <xf numFmtId="0" fontId="0" fillId="16" borderId="3" xfId="0" applyFill="1" applyBorder="1"/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12" borderId="14" xfId="0" applyFill="1" applyBorder="1" applyAlignment="1">
      <alignment wrapText="1"/>
    </xf>
    <xf numFmtId="44" fontId="0" fillId="0" borderId="2" xfId="20" applyFont="1" applyFill="1" applyBorder="1" applyAlignment="1">
      <alignment wrapText="1"/>
    </xf>
    <xf numFmtId="44" fontId="0" fillId="0" borderId="2" xfId="20" applyFont="1" applyBorder="1" applyAlignment="1">
      <alignment wrapText="1"/>
    </xf>
    <xf numFmtId="44" fontId="0" fillId="0" borderId="3" xfId="20" applyFont="1" applyFill="1" applyBorder="1" applyAlignment="1">
      <alignment wrapText="1"/>
    </xf>
    <xf numFmtId="44" fontId="2" fillId="15" borderId="2" xfId="20" applyFont="1" applyFill="1" applyBorder="1" applyAlignment="1">
      <alignment horizontal="right" vertical="center" wrapText="1"/>
    </xf>
    <xf numFmtId="44" fontId="2" fillId="15" borderId="2" xfId="20" applyFont="1" applyFill="1" applyBorder="1" applyAlignment="1">
      <alignment wrapText="1"/>
    </xf>
    <xf numFmtId="44" fontId="0" fillId="0" borderId="2" xfId="20" applyFont="1" applyFill="1" applyBorder="1" applyAlignment="1">
      <alignment horizontal="right" wrapText="1"/>
    </xf>
    <xf numFmtId="44" fontId="0" fillId="0" borderId="2" xfId="20" applyFont="1" applyBorder="1" applyAlignment="1">
      <alignment horizontal="right" wrapText="1"/>
    </xf>
    <xf numFmtId="44" fontId="0" fillId="0" borderId="2" xfId="20" applyFont="1" applyFill="1" applyBorder="1" applyAlignment="1">
      <alignment horizontal="right" vertical="center" wrapText="1"/>
    </xf>
    <xf numFmtId="44" fontId="2" fillId="17" borderId="2" xfId="20" applyFont="1" applyFill="1" applyBorder="1" applyAlignment="1">
      <alignment horizontal="right" wrapText="1"/>
    </xf>
    <xf numFmtId="44" fontId="2" fillId="17" borderId="2" xfId="20" applyFont="1" applyFill="1" applyBorder="1" applyAlignment="1">
      <alignment wrapText="1"/>
    </xf>
    <xf numFmtId="44" fontId="2" fillId="0" borderId="2" xfId="20" applyFont="1" applyFill="1" applyBorder="1" applyAlignment="1">
      <alignment horizontal="right" vertical="center" wrapText="1"/>
    </xf>
    <xf numFmtId="44" fontId="2" fillId="0" borderId="2" xfId="20" applyFont="1" applyBorder="1" applyAlignment="1">
      <alignment wrapText="1"/>
    </xf>
    <xf numFmtId="44" fontId="2" fillId="17" borderId="2" xfId="20" applyFont="1" applyFill="1" applyBorder="1" applyAlignment="1">
      <alignment horizontal="right" vertical="center" wrapText="1"/>
    </xf>
    <xf numFmtId="44" fontId="2" fillId="0" borderId="2" xfId="20" applyFont="1" applyFill="1" applyBorder="1" applyAlignment="1">
      <alignment horizontal="center" vertical="center" wrapText="1"/>
    </xf>
    <xf numFmtId="44" fontId="0" fillId="15" borderId="2" xfId="20" applyFont="1" applyFill="1" applyBorder="1" applyAlignment="1">
      <alignment wrapText="1"/>
    </xf>
    <xf numFmtId="44" fontId="0" fillId="0" borderId="15" xfId="20" applyFont="1" applyBorder="1" applyAlignment="1">
      <alignment wrapText="1"/>
    </xf>
    <xf numFmtId="44" fontId="0" fillId="0" borderId="15" xfId="20" applyFont="1" applyBorder="1" applyAlignment="1">
      <alignment vertical="center"/>
    </xf>
    <xf numFmtId="44" fontId="0" fillId="0" borderId="7" xfId="20" applyFont="1" applyFill="1" applyBorder="1" applyAlignment="1">
      <alignment horizontal="right" vertical="center" wrapText="1"/>
    </xf>
    <xf numFmtId="0" fontId="2" fillId="17" borderId="3" xfId="0" applyFont="1" applyFill="1" applyBorder="1" applyAlignment="1">
      <alignment horizontal="center" wrapText="1"/>
    </xf>
    <xf numFmtId="0" fontId="2" fillId="17" borderId="14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left" vertical="center" wrapText="1"/>
    </xf>
    <xf numFmtId="0" fontId="0" fillId="9" borderId="7" xfId="0" applyFill="1" applyBorder="1" applyAlignment="1">
      <alignment wrapText="1"/>
    </xf>
    <xf numFmtId="0" fontId="0" fillId="9" borderId="7" xfId="0" applyFill="1" applyBorder="1"/>
    <xf numFmtId="0" fontId="0" fillId="11" borderId="15" xfId="0" applyFill="1" applyBorder="1" applyAlignment="1">
      <alignment horizontal="center" vertical="center"/>
    </xf>
    <xf numFmtId="0" fontId="0" fillId="18" borderId="0" xfId="0" applyFill="1"/>
    <xf numFmtId="0" fontId="0" fillId="19" borderId="0" xfId="0" applyFill="1"/>
    <xf numFmtId="0" fontId="2" fillId="17" borderId="15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wrapText="1"/>
    </xf>
    <xf numFmtId="0" fontId="0" fillId="21" borderId="15" xfId="0" applyFill="1" applyBorder="1" applyAlignment="1">
      <alignment wrapText="1"/>
    </xf>
    <xf numFmtId="0" fontId="0" fillId="0" borderId="15" xfId="0" quotePrefix="1" applyBorder="1" applyAlignment="1">
      <alignment wrapText="1"/>
    </xf>
    <xf numFmtId="44" fontId="0" fillId="0" borderId="3" xfId="20" applyFont="1" applyBorder="1" applyAlignment="1">
      <alignment vertical="center" wrapText="1"/>
    </xf>
    <xf numFmtId="0" fontId="0" fillId="0" borderId="2" xfId="0" applyFill="1" applyBorder="1" applyAlignment="1">
      <alignment wrapText="1"/>
    </xf>
    <xf numFmtId="44" fontId="0" fillId="0" borderId="15" xfId="0" applyNumberFormat="1" applyBorder="1" applyAlignment="1">
      <alignment wrapText="1"/>
    </xf>
    <xf numFmtId="0" fontId="0" fillId="0" borderId="15" xfId="0" applyFill="1" applyBorder="1" applyAlignment="1">
      <alignment wrapText="1"/>
    </xf>
    <xf numFmtId="4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14" xfId="0" applyBorder="1" applyAlignment="1">
      <alignment wrapText="1"/>
    </xf>
    <xf numFmtId="44" fontId="0" fillId="0" borderId="14" xfId="20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2" xfId="0" applyBorder="1" applyAlignment="1">
      <alignment wrapText="1"/>
    </xf>
    <xf numFmtId="44" fontId="0" fillId="0" borderId="12" xfId="20" applyFont="1" applyFill="1" applyBorder="1" applyAlignment="1">
      <alignment horizontal="right" vertical="center"/>
    </xf>
    <xf numFmtId="0" fontId="0" fillId="10" borderId="4" xfId="0" applyFill="1" applyBorder="1" applyAlignment="1">
      <alignment wrapText="1"/>
    </xf>
    <xf numFmtId="44" fontId="0" fillId="0" borderId="4" xfId="20" applyFont="1" applyBorder="1" applyAlignment="1">
      <alignment wrapText="1"/>
    </xf>
    <xf numFmtId="44" fontId="2" fillId="17" borderId="7" xfId="20" applyFont="1" applyFill="1" applyBorder="1" applyAlignment="1">
      <alignment horizontal="right" vertical="center" wrapText="1"/>
    </xf>
    <xf numFmtId="44" fontId="2" fillId="17" borderId="7" xfId="20" applyFont="1" applyFill="1" applyBorder="1" applyAlignment="1">
      <alignment wrapText="1"/>
    </xf>
    <xf numFmtId="44" fontId="0" fillId="0" borderId="15" xfId="20" applyFont="1" applyFill="1" applyBorder="1" applyAlignment="1">
      <alignment horizontal="right" vertical="center"/>
    </xf>
    <xf numFmtId="44" fontId="0" fillId="0" borderId="15" xfId="20" applyFont="1" applyFill="1" applyBorder="1" applyAlignment="1">
      <alignment wrapText="1"/>
    </xf>
    <xf numFmtId="44" fontId="0" fillId="13" borderId="2" xfId="20" applyFont="1" applyFill="1" applyBorder="1" applyAlignment="1">
      <alignment wrapText="1"/>
    </xf>
    <xf numFmtId="44" fontId="0" fillId="0" borderId="2" xfId="0" applyNumberFormat="1" applyBorder="1" applyAlignment="1">
      <alignment wrapText="1"/>
    </xf>
    <xf numFmtId="0" fontId="0" fillId="24" borderId="15" xfId="0" applyFill="1" applyBorder="1"/>
    <xf numFmtId="44" fontId="0" fillId="13" borderId="4" xfId="20" applyFont="1" applyFill="1" applyBorder="1" applyAlignment="1">
      <alignment wrapText="1"/>
    </xf>
    <xf numFmtId="0" fontId="0" fillId="24" borderId="15" xfId="0" applyFill="1" applyBorder="1" applyAlignment="1">
      <alignment wrapText="1"/>
    </xf>
    <xf numFmtId="10" fontId="0" fillId="21" borderId="15" xfId="0" applyNumberFormat="1" applyFill="1" applyBorder="1" applyAlignment="1">
      <alignment wrapText="1"/>
    </xf>
    <xf numFmtId="10" fontId="2" fillId="17" borderId="15" xfId="0" applyNumberFormat="1" applyFont="1" applyFill="1" applyBorder="1" applyAlignment="1">
      <alignment wrapText="1"/>
    </xf>
    <xf numFmtId="43" fontId="0" fillId="0" borderId="15" xfId="21" applyFont="1" applyBorder="1" applyAlignment="1">
      <alignment horizontal="left" wrapText="1"/>
    </xf>
    <xf numFmtId="44" fontId="0" fillId="25" borderId="15" xfId="20" applyFont="1" applyFill="1" applyBorder="1"/>
    <xf numFmtId="0" fontId="2" fillId="15" borderId="7" xfId="0" applyFont="1" applyFill="1" applyBorder="1" applyAlignment="1">
      <alignment wrapText="1"/>
    </xf>
    <xf numFmtId="44" fontId="0" fillId="15" borderId="7" xfId="20" applyFont="1" applyFill="1" applyBorder="1" applyAlignment="1">
      <alignment wrapText="1"/>
    </xf>
    <xf numFmtId="10" fontId="0" fillId="0" borderId="15" xfId="0" applyNumberFormat="1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2" fillId="15" borderId="16" xfId="0" applyFont="1" applyFill="1" applyBorder="1" applyAlignment="1">
      <alignment horizontal="left" vertical="center" wrapText="1"/>
    </xf>
    <xf numFmtId="0" fontId="2" fillId="15" borderId="14" xfId="0" applyFont="1" applyFill="1" applyBorder="1" applyAlignment="1">
      <alignment horizontal="left" vertical="center" wrapText="1"/>
    </xf>
    <xf numFmtId="0" fontId="2" fillId="15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2" fillId="17" borderId="24" xfId="0" applyFont="1" applyFill="1" applyBorder="1" applyAlignment="1">
      <alignment horizontal="center" wrapText="1"/>
    </xf>
    <xf numFmtId="0" fontId="2" fillId="17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" fillId="17" borderId="2" xfId="0" applyFont="1" applyFill="1" applyBorder="1" applyAlignment="1">
      <alignment horizontal="left" vertical="center" wrapText="1"/>
    </xf>
    <xf numFmtId="0" fontId="2" fillId="17" borderId="7" xfId="0" applyFont="1" applyFill="1" applyBorder="1" applyAlignment="1">
      <alignment horizontal="left" vertical="center" wrapText="1"/>
    </xf>
    <xf numFmtId="0" fontId="2" fillId="15" borderId="4" xfId="0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horizontal="left" vertical="center" wrapText="1"/>
    </xf>
    <xf numFmtId="0" fontId="15" fillId="22" borderId="16" xfId="0" applyFont="1" applyFill="1" applyBorder="1" applyAlignment="1">
      <alignment horizontal="center" vertical="center" wrapText="1"/>
    </xf>
    <xf numFmtId="0" fontId="15" fillId="22" borderId="17" xfId="0" applyFont="1" applyFill="1" applyBorder="1" applyAlignment="1">
      <alignment horizontal="center" vertical="center" wrapText="1"/>
    </xf>
    <xf numFmtId="0" fontId="15" fillId="22" borderId="5" xfId="0" applyFont="1" applyFill="1" applyBorder="1" applyAlignment="1">
      <alignment horizontal="center" vertical="center" wrapText="1"/>
    </xf>
    <xf numFmtId="44" fontId="0" fillId="0" borderId="4" xfId="20" applyFont="1" applyFill="1" applyBorder="1" applyAlignment="1">
      <alignment horizontal="right" vertical="center" wrapText="1"/>
    </xf>
    <xf numFmtId="44" fontId="0" fillId="0" borderId="6" xfId="20" applyFont="1" applyFill="1" applyBorder="1" applyAlignment="1">
      <alignment horizontal="right" vertical="center" wrapText="1"/>
    </xf>
    <xf numFmtId="44" fontId="0" fillId="0" borderId="7" xfId="20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4" fontId="15" fillId="0" borderId="3" xfId="20" applyFont="1" applyBorder="1" applyAlignment="1">
      <alignment horizontal="center" wrapText="1"/>
    </xf>
    <xf numFmtId="44" fontId="15" fillId="0" borderId="14" xfId="20" applyFont="1" applyBorder="1" applyAlignment="1">
      <alignment horizont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0" fillId="14" borderId="3" xfId="0" applyFill="1" applyBorder="1"/>
    <xf numFmtId="0" fontId="0" fillId="10" borderId="8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9" fontId="0" fillId="23" borderId="22" xfId="22" applyFont="1" applyFill="1" applyBorder="1" applyAlignment="1">
      <alignment horizontal="center" vertical="center"/>
    </xf>
    <xf numFmtId="9" fontId="0" fillId="23" borderId="23" xfId="22" applyFont="1" applyFill="1" applyBorder="1" applyAlignment="1">
      <alignment horizontal="center" vertical="center"/>
    </xf>
    <xf numFmtId="10" fontId="0" fillId="0" borderId="15" xfId="22" applyNumberFormat="1" applyFont="1" applyBorder="1" applyAlignment="1">
      <alignment horizontal="center" vertical="center"/>
    </xf>
    <xf numFmtId="0" fontId="17" fillId="19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9" fontId="0" fillId="23" borderId="27" xfId="22" applyFont="1" applyFill="1" applyBorder="1" applyAlignment="1">
      <alignment horizontal="center" vertical="center"/>
    </xf>
    <xf numFmtId="9" fontId="0" fillId="23" borderId="26" xfId="22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44" fontId="0" fillId="0" borderId="15" xfId="2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16" fillId="20" borderId="15" xfId="0" applyFont="1" applyFill="1" applyBorder="1" applyAlignment="1">
      <alignment horizontal="center" wrapText="1"/>
    </xf>
    <xf numFmtId="43" fontId="0" fillId="23" borderId="27" xfId="21" applyFont="1" applyFill="1" applyBorder="1" applyAlignment="1">
      <alignment horizontal="center" vertical="center"/>
    </xf>
    <xf numFmtId="43" fontId="0" fillId="23" borderId="26" xfId="21" applyFont="1" applyFill="1" applyBorder="1" applyAlignment="1">
      <alignment horizontal="center" vertical="center"/>
    </xf>
    <xf numFmtId="43" fontId="0" fillId="23" borderId="22" xfId="21" applyFont="1" applyFill="1" applyBorder="1" applyAlignment="1">
      <alignment horizontal="center" vertical="center"/>
    </xf>
    <xf numFmtId="43" fontId="0" fillId="23" borderId="23" xfId="21" applyFont="1" applyFill="1" applyBorder="1" applyAlignment="1">
      <alignment horizontal="center" vertical="center"/>
    </xf>
    <xf numFmtId="0" fontId="0" fillId="23" borderId="22" xfId="0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0" fillId="23" borderId="27" xfId="0" applyFill="1" applyBorder="1" applyAlignment="1">
      <alignment horizontal="center" vertical="center"/>
    </xf>
    <xf numFmtId="0" fontId="0" fillId="23" borderId="26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/>
    </xf>
    <xf numFmtId="0" fontId="0" fillId="19" borderId="0" xfId="0" applyFill="1" applyAlignment="1">
      <alignment horizontal="center"/>
    </xf>
  </cellXfs>
  <cellStyles count="23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Milliers" xfId="21" builtinId="3"/>
    <cellStyle name="Monétaire" xfId="20" builtinId="4"/>
    <cellStyle name="Neutral" xfId="14" xr:uid="{00000000-0005-0000-0000-00000D000000}"/>
    <cellStyle name="Normal" xfId="0" builtinId="0" customBuiltin="1"/>
    <cellStyle name="Normal 2" xfId="15" xr:uid="{00000000-0005-0000-0000-00000F000000}"/>
    <cellStyle name="Note" xfId="1" builtinId="10" customBuiltin="1"/>
    <cellStyle name="Pourcentage" xfId="22" builtinId="5"/>
    <cellStyle name="Result" xfId="16" xr:uid="{00000000-0005-0000-0000-000011000000}"/>
    <cellStyle name="Status" xfId="17" xr:uid="{00000000-0005-0000-0000-000012000000}"/>
    <cellStyle name="Text" xfId="18" xr:uid="{00000000-0005-0000-0000-000013000000}"/>
    <cellStyle name="Warning" xfId="19" xr:uid="{00000000-0005-0000-0000-000014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4"/>
  </sheetPr>
  <dimension ref="B2:I17"/>
  <sheetViews>
    <sheetView workbookViewId="0">
      <selection activeCell="F27" sqref="F27"/>
    </sheetView>
  </sheetViews>
  <sheetFormatPr baseColWidth="10" defaultRowHeight="12.75"/>
  <cols>
    <col min="1" max="1" width="12.140625" customWidth="1"/>
    <col min="2" max="2" width="20.85546875" style="12" customWidth="1"/>
    <col min="3" max="4" width="12.140625" customWidth="1"/>
    <col min="5" max="5" width="13.28515625" customWidth="1"/>
    <col min="6" max="9" width="12.140625" customWidth="1"/>
  </cols>
  <sheetData>
    <row r="2" spans="2:9">
      <c r="B2" s="89" t="s">
        <v>128</v>
      </c>
      <c r="C2" s="89"/>
      <c r="D2" s="89"/>
      <c r="E2" s="89"/>
      <c r="F2" s="89"/>
      <c r="G2" s="89"/>
      <c r="H2" s="89"/>
      <c r="I2" s="89"/>
    </row>
    <row r="3" spans="2:9">
      <c r="B3" s="47">
        <v>2023</v>
      </c>
      <c r="C3" s="48">
        <v>2024</v>
      </c>
      <c r="D3" s="47">
        <v>2025</v>
      </c>
      <c r="E3" s="48">
        <v>2026</v>
      </c>
      <c r="F3" s="47">
        <v>2027</v>
      </c>
      <c r="G3" s="48">
        <v>2028</v>
      </c>
      <c r="H3" s="47">
        <v>2029</v>
      </c>
      <c r="I3" s="48">
        <v>2030</v>
      </c>
    </row>
    <row r="4" spans="2:9">
      <c r="E4" s="22"/>
    </row>
    <row r="5" spans="2:9">
      <c r="B5" s="87" t="s">
        <v>130</v>
      </c>
      <c r="C5" s="87"/>
      <c r="E5" s="23" t="s">
        <v>0</v>
      </c>
    </row>
    <row r="6" spans="2:9">
      <c r="B6" s="5" t="s">
        <v>129</v>
      </c>
      <c r="C6" s="2" t="s">
        <v>1</v>
      </c>
      <c r="E6" s="49">
        <v>2023</v>
      </c>
    </row>
    <row r="7" spans="2:9">
      <c r="B7" s="5" t="s">
        <v>2</v>
      </c>
      <c r="C7" s="2" t="s">
        <v>3</v>
      </c>
    </row>
    <row r="8" spans="2:9">
      <c r="B8" s="5" t="s">
        <v>4</v>
      </c>
      <c r="C8" s="2" t="s">
        <v>5</v>
      </c>
    </row>
    <row r="10" spans="2:9">
      <c r="B10" s="87" t="s">
        <v>131</v>
      </c>
      <c r="C10" s="87"/>
      <c r="E10" s="88" t="s">
        <v>113</v>
      </c>
      <c r="F10" s="88"/>
    </row>
    <row r="11" spans="2:9">
      <c r="B11" s="5" t="s">
        <v>6</v>
      </c>
      <c r="C11" s="3" t="s">
        <v>7</v>
      </c>
      <c r="E11" s="19" t="s">
        <v>91</v>
      </c>
      <c r="F11" s="20" t="s">
        <v>115</v>
      </c>
    </row>
    <row r="12" spans="2:9">
      <c r="B12" s="5" t="s">
        <v>8</v>
      </c>
      <c r="C12" s="3" t="s">
        <v>9</v>
      </c>
      <c r="E12" s="19" t="s">
        <v>92</v>
      </c>
      <c r="F12" s="20" t="s">
        <v>116</v>
      </c>
    </row>
    <row r="13" spans="2:9">
      <c r="E13" s="19" t="s">
        <v>114</v>
      </c>
      <c r="F13" s="20" t="s">
        <v>117</v>
      </c>
    </row>
    <row r="14" spans="2:9">
      <c r="E14" s="19" t="s">
        <v>121</v>
      </c>
      <c r="F14" s="20" t="s">
        <v>118</v>
      </c>
    </row>
    <row r="15" spans="2:9">
      <c r="E15" s="19" t="s">
        <v>122</v>
      </c>
      <c r="F15" s="20" t="s">
        <v>119</v>
      </c>
    </row>
    <row r="16" spans="2:9">
      <c r="E16" s="19" t="s">
        <v>123</v>
      </c>
      <c r="F16" s="20" t="s">
        <v>120</v>
      </c>
    </row>
    <row r="17" ht="66" customHeight="1"/>
  </sheetData>
  <mergeCells count="4">
    <mergeCell ref="B5:C5"/>
    <mergeCell ref="B10:C10"/>
    <mergeCell ref="E10:F10"/>
    <mergeCell ref="B2:I2"/>
  </mergeCells>
  <pageMargins left="0" right="0" top="0.39370078740157505" bottom="0.39370078740157505" header="0" footer="0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9">
    <tabColor theme="9"/>
  </sheetPr>
  <dimension ref="A2:A27"/>
  <sheetViews>
    <sheetView workbookViewId="0">
      <selection activeCell="B1" sqref="B1:J1048576"/>
    </sheetView>
  </sheetViews>
  <sheetFormatPr baseColWidth="10" defaultRowHeight="12.75"/>
  <cols>
    <col min="1" max="1" width="11.42578125" customWidth="1"/>
  </cols>
  <sheetData>
    <row r="2" ht="12.75" customHeight="1"/>
    <row r="4" ht="25.5" customHeight="1"/>
    <row r="7" ht="12.75" customHeight="1"/>
    <row r="8" ht="39" customHeight="1"/>
    <row r="10" ht="12.75" customHeight="1"/>
    <row r="11" ht="51" customHeight="1"/>
    <row r="13" ht="12.75" customHeight="1"/>
    <row r="14" ht="25.5" customHeight="1"/>
    <row r="17" ht="12.75" customHeight="1"/>
    <row r="18" ht="39" customHeight="1"/>
    <row r="21" ht="14.25" customHeight="1"/>
    <row r="23" ht="25.5" customHeight="1"/>
    <row r="27" ht="14.25" customHeight="1"/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0">
    <tabColor theme="9"/>
  </sheetPr>
  <dimension ref="A2:A27"/>
  <sheetViews>
    <sheetView workbookViewId="0">
      <selection activeCell="B1" sqref="B1:I1048576"/>
    </sheetView>
  </sheetViews>
  <sheetFormatPr baseColWidth="10" defaultRowHeight="12.75"/>
  <cols>
    <col min="1" max="2" width="11.42578125" customWidth="1"/>
  </cols>
  <sheetData>
    <row r="2" ht="31.5" customHeight="1"/>
    <row r="27" ht="30.75" customHeight="1"/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2">
    <tabColor theme="9"/>
  </sheetPr>
  <dimension ref="A8:A19"/>
  <sheetViews>
    <sheetView workbookViewId="0">
      <selection activeCell="B1" sqref="B1:K1048576"/>
    </sheetView>
  </sheetViews>
  <sheetFormatPr baseColWidth="10" defaultRowHeight="12.75"/>
  <cols>
    <col min="1" max="1" width="11.42578125" customWidth="1"/>
  </cols>
  <sheetData>
    <row r="8" ht="25.5" customHeight="1"/>
    <row r="14" ht="25.5" customHeight="1"/>
    <row r="19" ht="12.75" customHeight="1"/>
  </sheetData>
  <pageMargins left="0.70000000000000007" right="0.70000000000000007" top="0.75" bottom="0.75" header="0.30000000000000004" footer="0.3000000000000000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1">
    <tabColor theme="9"/>
  </sheetPr>
  <dimension ref="A2:A22"/>
  <sheetViews>
    <sheetView topLeftCell="B1" zoomScaleNormal="100" workbookViewId="0">
      <selection activeCell="B1" sqref="B1:R1048576"/>
    </sheetView>
  </sheetViews>
  <sheetFormatPr baseColWidth="10" defaultRowHeight="12.75"/>
  <cols>
    <col min="1" max="1" width="12.140625" customWidth="1"/>
  </cols>
  <sheetData>
    <row r="2" ht="12.75" customHeight="1"/>
    <row r="13" ht="12.75" customHeight="1"/>
    <row r="22" ht="13.5" customHeight="1"/>
  </sheetData>
  <pageMargins left="0" right="0" top="0.39370078740157505" bottom="0.39370078740157505" header="0" footer="0"/>
  <headerFooter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3">
    <tabColor theme="6"/>
  </sheetPr>
  <dimension ref="B2:M70"/>
  <sheetViews>
    <sheetView tabSelected="1" zoomScale="85" zoomScaleNormal="85" workbookViewId="0">
      <selection activeCell="J5" sqref="J5:J6"/>
    </sheetView>
  </sheetViews>
  <sheetFormatPr baseColWidth="10" defaultRowHeight="12.75"/>
  <cols>
    <col min="1" max="1" width="12.140625" customWidth="1"/>
    <col min="2" max="2" width="34.140625" style="12" customWidth="1"/>
    <col min="3" max="3" width="27.28515625" style="12" customWidth="1"/>
    <col min="4" max="5" width="34.140625" style="12" customWidth="1"/>
  </cols>
  <sheetData>
    <row r="2" spans="2:13">
      <c r="B2" s="138" t="s">
        <v>95</v>
      </c>
      <c r="C2" s="138"/>
      <c r="D2" s="138"/>
      <c r="E2" s="138"/>
      <c r="F2" s="154" t="s">
        <v>169</v>
      </c>
      <c r="G2" s="155"/>
      <c r="H2" s="155"/>
      <c r="I2" s="155"/>
      <c r="J2" s="155"/>
      <c r="K2" s="155"/>
      <c r="L2" s="155"/>
      <c r="M2" s="155"/>
    </row>
    <row r="3" spans="2:13">
      <c r="B3" s="144" t="s">
        <v>0</v>
      </c>
      <c r="C3" s="144"/>
      <c r="D3" s="145">
        <f>Donnees_de_jeu!E6</f>
        <v>2023</v>
      </c>
      <c r="E3" s="145"/>
      <c r="F3" s="50">
        <f>Donnees_de_jeu!B3</f>
        <v>2023</v>
      </c>
      <c r="G3" s="50">
        <f>Donnees_de_jeu!C3</f>
        <v>2024</v>
      </c>
      <c r="H3" s="50">
        <f>Donnees_de_jeu!D3</f>
        <v>2025</v>
      </c>
      <c r="I3" s="50">
        <f>Donnees_de_jeu!E3</f>
        <v>2026</v>
      </c>
      <c r="J3" s="50">
        <f>Donnees_de_jeu!F3</f>
        <v>2027</v>
      </c>
      <c r="K3" s="50">
        <f>Donnees_de_jeu!G3</f>
        <v>2028</v>
      </c>
      <c r="L3" s="50">
        <f>Donnees_de_jeu!H3</f>
        <v>2029</v>
      </c>
      <c r="M3" s="50">
        <f>Donnees_de_jeu!I3</f>
        <v>2030</v>
      </c>
    </row>
    <row r="4" spans="2:13">
      <c r="B4" s="52" t="s">
        <v>132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2:13">
      <c r="B5" s="139" t="s">
        <v>133</v>
      </c>
      <c r="C5" s="24"/>
      <c r="D5" s="60"/>
      <c r="E5" s="137"/>
      <c r="F5" s="140"/>
      <c r="G5" s="135"/>
      <c r="H5" s="135"/>
      <c r="I5" s="135"/>
      <c r="J5" s="135"/>
      <c r="K5" s="135"/>
      <c r="L5" s="135"/>
      <c r="M5" s="135"/>
    </row>
    <row r="6" spans="2:13" ht="22.9" customHeight="1">
      <c r="B6" s="139"/>
      <c r="C6" s="24"/>
      <c r="D6" s="60"/>
      <c r="E6" s="137"/>
      <c r="F6" s="141"/>
      <c r="G6" s="136"/>
      <c r="H6" s="136"/>
      <c r="I6" s="136"/>
      <c r="J6" s="136"/>
      <c r="K6" s="136"/>
      <c r="L6" s="136"/>
      <c r="M6" s="136"/>
    </row>
    <row r="7" spans="2:13" ht="25.5" customHeight="1">
      <c r="B7" s="139" t="s">
        <v>96</v>
      </c>
      <c r="C7" s="24"/>
      <c r="D7" s="60"/>
      <c r="E7" s="137"/>
      <c r="F7" s="140"/>
      <c r="G7" s="135"/>
      <c r="H7" s="135"/>
      <c r="I7" s="135"/>
      <c r="J7" s="135"/>
      <c r="K7" s="135"/>
      <c r="L7" s="135"/>
      <c r="M7" s="135"/>
    </row>
    <row r="8" spans="2:13">
      <c r="B8" s="139"/>
      <c r="C8" s="24"/>
      <c r="D8" s="60"/>
      <c r="E8" s="137"/>
      <c r="F8" s="141"/>
      <c r="G8" s="136"/>
      <c r="H8" s="136"/>
      <c r="I8" s="136"/>
      <c r="J8" s="136"/>
      <c r="K8" s="136"/>
      <c r="L8" s="136"/>
      <c r="M8" s="136"/>
    </row>
    <row r="9" spans="2:13">
      <c r="B9" s="139" t="s">
        <v>134</v>
      </c>
      <c r="C9" s="24"/>
      <c r="D9" s="60"/>
      <c r="E9" s="137"/>
      <c r="F9" s="140"/>
      <c r="G9" s="135"/>
      <c r="H9" s="135"/>
      <c r="I9" s="135"/>
      <c r="J9" s="135"/>
      <c r="K9" s="135"/>
      <c r="L9" s="135"/>
      <c r="M9" s="135"/>
    </row>
    <row r="10" spans="2:13">
      <c r="B10" s="139"/>
      <c r="C10" s="24"/>
      <c r="D10" s="42"/>
      <c r="E10" s="137"/>
      <c r="F10" s="141"/>
      <c r="G10" s="136"/>
      <c r="H10" s="136"/>
      <c r="I10" s="136"/>
      <c r="J10" s="136"/>
      <c r="K10" s="136"/>
      <c r="L10" s="136"/>
      <c r="M10" s="136"/>
    </row>
    <row r="11" spans="2:13">
      <c r="B11" s="54"/>
      <c r="C11" s="54"/>
      <c r="D11" s="54"/>
      <c r="E11" s="80"/>
      <c r="F11" s="54"/>
      <c r="G11" s="54"/>
      <c r="H11" s="54"/>
      <c r="I11" s="54"/>
      <c r="J11" s="54"/>
      <c r="K11" s="54"/>
      <c r="L11" s="54"/>
      <c r="M11" s="54"/>
    </row>
    <row r="12" spans="2:13" ht="25.5">
      <c r="B12" s="52" t="s">
        <v>135</v>
      </c>
      <c r="C12" s="53"/>
      <c r="D12" s="53"/>
      <c r="E12" s="81"/>
      <c r="F12" s="53"/>
      <c r="G12" s="53"/>
      <c r="H12" s="53"/>
      <c r="I12" s="53"/>
      <c r="J12" s="53"/>
      <c r="K12" s="53"/>
      <c r="L12" s="53"/>
      <c r="M12" s="53"/>
    </row>
    <row r="13" spans="2:13">
      <c r="B13" s="139" t="s">
        <v>136</v>
      </c>
      <c r="C13" s="24"/>
      <c r="D13" s="60"/>
      <c r="E13" s="137"/>
      <c r="F13" s="140"/>
      <c r="G13" s="135"/>
      <c r="H13" s="135"/>
      <c r="I13" s="135"/>
      <c r="J13" s="135"/>
      <c r="K13" s="135"/>
      <c r="L13" s="135"/>
      <c r="M13" s="135"/>
    </row>
    <row r="14" spans="2:13">
      <c r="B14" s="139"/>
      <c r="C14" s="24"/>
      <c r="D14" s="60"/>
      <c r="E14" s="137"/>
      <c r="F14" s="141"/>
      <c r="G14" s="136"/>
      <c r="H14" s="136"/>
      <c r="I14" s="136"/>
      <c r="J14" s="136"/>
      <c r="K14" s="136"/>
      <c r="L14" s="136"/>
      <c r="M14" s="136"/>
    </row>
    <row r="15" spans="2:13">
      <c r="B15" s="139" t="s">
        <v>97</v>
      </c>
      <c r="C15" s="24"/>
      <c r="D15" s="60"/>
      <c r="E15" s="137"/>
      <c r="F15" s="140"/>
      <c r="G15" s="135"/>
      <c r="H15" s="135"/>
      <c r="I15" s="135"/>
      <c r="J15" s="135"/>
      <c r="K15" s="135"/>
      <c r="L15" s="135"/>
      <c r="M15" s="135"/>
    </row>
    <row r="16" spans="2:13">
      <c r="B16" s="139"/>
      <c r="C16" s="24"/>
      <c r="D16" s="60"/>
      <c r="E16" s="137"/>
      <c r="F16" s="141"/>
      <c r="G16" s="136"/>
      <c r="H16" s="136"/>
      <c r="I16" s="136"/>
      <c r="J16" s="136"/>
      <c r="K16" s="136"/>
      <c r="L16" s="136"/>
      <c r="M16" s="136"/>
    </row>
    <row r="17" spans="2:13">
      <c r="B17" s="139" t="s">
        <v>98</v>
      </c>
      <c r="C17" s="24"/>
      <c r="D17" s="60"/>
      <c r="E17" s="137"/>
      <c r="F17" s="140"/>
      <c r="G17" s="135"/>
      <c r="H17" s="135"/>
      <c r="I17" s="135"/>
      <c r="J17" s="135"/>
      <c r="K17" s="135"/>
      <c r="L17" s="135"/>
      <c r="M17" s="135"/>
    </row>
    <row r="18" spans="2:13">
      <c r="B18" s="139"/>
      <c r="C18" s="24"/>
      <c r="D18" s="60"/>
      <c r="E18" s="137"/>
      <c r="F18" s="141"/>
      <c r="G18" s="136"/>
      <c r="H18" s="136"/>
      <c r="I18" s="136"/>
      <c r="J18" s="136"/>
      <c r="K18" s="136"/>
      <c r="L18" s="136"/>
      <c r="M18" s="136"/>
    </row>
    <row r="19" spans="2:13">
      <c r="B19" s="139" t="s">
        <v>137</v>
      </c>
      <c r="C19" s="24"/>
      <c r="D19" s="60"/>
      <c r="E19" s="137"/>
      <c r="F19" s="140"/>
      <c r="G19" s="135"/>
      <c r="H19" s="135"/>
      <c r="I19" s="135"/>
      <c r="J19" s="135"/>
      <c r="K19" s="135"/>
      <c r="L19" s="135"/>
      <c r="M19" s="135"/>
    </row>
    <row r="20" spans="2:13">
      <c r="B20" s="139"/>
      <c r="C20" s="24"/>
      <c r="D20" s="60"/>
      <c r="E20" s="137"/>
      <c r="F20" s="141"/>
      <c r="G20" s="136"/>
      <c r="H20" s="136"/>
      <c r="I20" s="136"/>
      <c r="J20" s="136"/>
      <c r="K20" s="136"/>
      <c r="L20" s="136"/>
      <c r="M20" s="136"/>
    </row>
    <row r="21" spans="2:13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2:13" ht="25.5">
      <c r="B22" s="52" t="s">
        <v>99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2:13">
      <c r="B23" s="139" t="s">
        <v>100</v>
      </c>
      <c r="C23" s="24"/>
      <c r="D23" s="60"/>
      <c r="E23" s="143"/>
      <c r="F23" s="152"/>
      <c r="G23" s="150"/>
      <c r="H23" s="150"/>
      <c r="I23" s="150"/>
      <c r="J23" s="150"/>
      <c r="K23" s="150"/>
      <c r="L23" s="150"/>
      <c r="M23" s="150"/>
    </row>
    <row r="24" spans="2:13">
      <c r="B24" s="139"/>
      <c r="C24" s="24"/>
      <c r="D24" s="61"/>
      <c r="E24" s="143"/>
      <c r="F24" s="153"/>
      <c r="G24" s="151"/>
      <c r="H24" s="151"/>
      <c r="I24" s="151"/>
      <c r="J24" s="151"/>
      <c r="K24" s="151"/>
      <c r="L24" s="151"/>
      <c r="M24" s="151"/>
    </row>
    <row r="25" spans="2:13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2:13">
      <c r="B26" s="53" t="s">
        <v>103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2:13">
      <c r="B27" s="139" t="s">
        <v>104</v>
      </c>
      <c r="C27" s="24"/>
      <c r="D27" s="58"/>
      <c r="E27" s="137"/>
      <c r="F27" s="140"/>
      <c r="G27" s="135"/>
      <c r="H27" s="135"/>
      <c r="I27" s="135"/>
      <c r="J27" s="135"/>
      <c r="K27" s="135"/>
      <c r="L27" s="135"/>
      <c r="M27" s="135"/>
    </row>
    <row r="28" spans="2:13">
      <c r="B28" s="139"/>
      <c r="C28" s="24"/>
      <c r="D28" s="58"/>
      <c r="E28" s="137"/>
      <c r="F28" s="141"/>
      <c r="G28" s="136"/>
      <c r="H28" s="136"/>
      <c r="I28" s="136"/>
      <c r="J28" s="136"/>
      <c r="K28" s="136"/>
      <c r="L28" s="136"/>
      <c r="M28" s="136"/>
    </row>
    <row r="29" spans="2:13">
      <c r="B29" s="139" t="s">
        <v>143</v>
      </c>
      <c r="C29" s="24"/>
      <c r="D29" s="60"/>
      <c r="E29" s="137"/>
      <c r="F29" s="140"/>
      <c r="G29" s="135"/>
      <c r="H29" s="135"/>
      <c r="I29" s="135"/>
      <c r="J29" s="135"/>
      <c r="K29" s="135"/>
      <c r="L29" s="135"/>
      <c r="M29" s="135"/>
    </row>
    <row r="30" spans="2:13">
      <c r="B30" s="139"/>
      <c r="C30" s="24"/>
      <c r="D30" s="58"/>
      <c r="E30" s="137"/>
      <c r="F30" s="141"/>
      <c r="G30" s="136"/>
      <c r="H30" s="136"/>
      <c r="I30" s="136"/>
      <c r="J30" s="136"/>
      <c r="K30" s="136"/>
      <c r="L30" s="136"/>
      <c r="M30" s="136"/>
    </row>
    <row r="31" spans="2:13">
      <c r="B31" s="139" t="s">
        <v>144</v>
      </c>
      <c r="C31" s="24"/>
      <c r="D31" s="58"/>
      <c r="E31" s="137"/>
      <c r="F31" s="140"/>
      <c r="G31" s="135"/>
      <c r="H31" s="135"/>
      <c r="I31" s="135"/>
      <c r="J31" s="135"/>
      <c r="K31" s="135"/>
      <c r="L31" s="135"/>
      <c r="M31" s="135"/>
    </row>
    <row r="32" spans="2:13">
      <c r="B32" s="139"/>
      <c r="C32" s="24"/>
      <c r="D32" s="58"/>
      <c r="E32" s="137"/>
      <c r="F32" s="141"/>
      <c r="G32" s="136"/>
      <c r="H32" s="136"/>
      <c r="I32" s="136"/>
      <c r="J32" s="136"/>
      <c r="K32" s="136"/>
      <c r="L32" s="136"/>
      <c r="M32" s="136"/>
    </row>
    <row r="33" spans="2:13">
      <c r="B33" s="139" t="s">
        <v>145</v>
      </c>
      <c r="C33" s="24"/>
      <c r="D33" s="58"/>
      <c r="E33" s="137"/>
      <c r="F33" s="140"/>
      <c r="G33" s="135"/>
      <c r="H33" s="135"/>
      <c r="I33" s="135"/>
      <c r="J33" s="135"/>
      <c r="K33" s="135"/>
      <c r="L33" s="135"/>
      <c r="M33" s="135"/>
    </row>
    <row r="34" spans="2:13">
      <c r="B34" s="139"/>
      <c r="C34" s="24"/>
      <c r="D34" s="58"/>
      <c r="E34" s="137"/>
      <c r="F34" s="141"/>
      <c r="G34" s="136"/>
      <c r="H34" s="136"/>
      <c r="I34" s="136"/>
      <c r="J34" s="136"/>
      <c r="K34" s="136"/>
      <c r="L34" s="136"/>
      <c r="M34" s="136"/>
    </row>
    <row r="35" spans="2:13">
      <c r="B35" s="139" t="s">
        <v>105</v>
      </c>
      <c r="C35" s="24"/>
      <c r="D35" s="58"/>
      <c r="E35" s="137"/>
      <c r="F35" s="140"/>
      <c r="G35" s="135"/>
      <c r="H35" s="135"/>
      <c r="I35" s="135"/>
      <c r="J35" s="135"/>
      <c r="K35" s="135"/>
      <c r="L35" s="135"/>
      <c r="M35" s="135"/>
    </row>
    <row r="36" spans="2:13">
      <c r="B36" s="139"/>
      <c r="C36" s="24"/>
      <c r="D36" s="58"/>
      <c r="E36" s="137"/>
      <c r="F36" s="141"/>
      <c r="G36" s="136"/>
      <c r="H36" s="136"/>
      <c r="I36" s="136"/>
      <c r="J36" s="136"/>
      <c r="K36" s="136"/>
      <c r="L36" s="136"/>
      <c r="M36" s="136"/>
    </row>
    <row r="37" spans="2:13">
      <c r="B37" s="139" t="s">
        <v>106</v>
      </c>
      <c r="C37" s="24"/>
      <c r="D37" s="58"/>
      <c r="E37" s="137"/>
      <c r="F37" s="140"/>
      <c r="G37" s="135"/>
      <c r="H37" s="135"/>
      <c r="I37" s="135"/>
      <c r="J37" s="135"/>
      <c r="K37" s="135"/>
      <c r="L37" s="135"/>
      <c r="M37" s="135"/>
    </row>
    <row r="38" spans="2:13">
      <c r="B38" s="139"/>
      <c r="C38" s="24"/>
      <c r="D38" s="58"/>
      <c r="E38" s="137"/>
      <c r="F38" s="141"/>
      <c r="G38" s="136"/>
      <c r="H38" s="136"/>
      <c r="I38" s="136"/>
      <c r="J38" s="136"/>
      <c r="K38" s="136"/>
      <c r="L38" s="136"/>
      <c r="M38" s="136"/>
    </row>
    <row r="39" spans="2:13">
      <c r="B39" s="138" t="s">
        <v>138</v>
      </c>
      <c r="C39" s="138"/>
      <c r="D39" s="138"/>
      <c r="E39" s="138"/>
      <c r="F39" s="51"/>
      <c r="G39" s="51"/>
      <c r="H39" s="51"/>
      <c r="I39" s="51"/>
      <c r="J39" s="51"/>
      <c r="K39" s="51"/>
      <c r="L39" s="51"/>
      <c r="M39" s="51"/>
    </row>
    <row r="40" spans="2:13">
      <c r="B40" s="53" t="s">
        <v>139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2:13">
      <c r="B41" s="139" t="s">
        <v>146</v>
      </c>
      <c r="C41" s="24"/>
      <c r="D41" s="58"/>
      <c r="E41" s="137"/>
      <c r="F41" s="140"/>
      <c r="G41" s="135"/>
      <c r="H41" s="135"/>
      <c r="I41" s="135"/>
      <c r="J41" s="135"/>
      <c r="K41" s="135"/>
      <c r="L41" s="135"/>
      <c r="M41" s="135"/>
    </row>
    <row r="42" spans="2:13">
      <c r="B42" s="139"/>
      <c r="C42" s="24"/>
      <c r="D42" s="58"/>
      <c r="E42" s="137"/>
      <c r="F42" s="141"/>
      <c r="G42" s="136"/>
      <c r="H42" s="136"/>
      <c r="I42" s="136"/>
      <c r="J42" s="136"/>
      <c r="K42" s="136"/>
      <c r="L42" s="136"/>
      <c r="M42" s="136"/>
    </row>
    <row r="43" spans="2:13">
      <c r="B43" s="53" t="s">
        <v>107</v>
      </c>
      <c r="C43" s="53"/>
      <c r="D43" s="53"/>
      <c r="E43" s="81"/>
      <c r="F43" s="53"/>
      <c r="G43" s="53"/>
      <c r="H43" s="53"/>
      <c r="I43" s="53"/>
      <c r="J43" s="53"/>
      <c r="K43" s="53"/>
      <c r="L43" s="53"/>
      <c r="M43" s="53"/>
    </row>
    <row r="44" spans="2:13">
      <c r="B44" s="139" t="s">
        <v>107</v>
      </c>
      <c r="C44" s="24"/>
      <c r="D44" s="58"/>
      <c r="E44" s="137"/>
      <c r="F44" s="152"/>
      <c r="G44" s="150"/>
      <c r="H44" s="150"/>
      <c r="I44" s="150"/>
      <c r="J44" s="150"/>
      <c r="K44" s="150"/>
      <c r="L44" s="150"/>
      <c r="M44" s="150"/>
    </row>
    <row r="45" spans="2:13">
      <c r="B45" s="139"/>
      <c r="C45" s="24"/>
      <c r="D45" s="41"/>
      <c r="E45" s="137"/>
      <c r="F45" s="153"/>
      <c r="G45" s="151"/>
      <c r="H45" s="151"/>
      <c r="I45" s="151"/>
      <c r="J45" s="151"/>
      <c r="K45" s="151"/>
      <c r="L45" s="151"/>
      <c r="M45" s="151"/>
    </row>
    <row r="46" spans="2:13">
      <c r="B46" s="138" t="s">
        <v>140</v>
      </c>
      <c r="C46" s="138"/>
      <c r="D46" s="138"/>
      <c r="E46" s="138"/>
      <c r="F46" s="51"/>
      <c r="G46" s="51"/>
      <c r="H46" s="51"/>
      <c r="I46" s="51"/>
      <c r="J46" s="51"/>
      <c r="K46" s="51"/>
      <c r="L46" s="51"/>
      <c r="M46" s="51"/>
    </row>
    <row r="47" spans="2:13">
      <c r="B47" s="53" t="s">
        <v>108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2:13">
      <c r="B48" s="139" t="s">
        <v>147</v>
      </c>
      <c r="C48" s="24"/>
      <c r="D48" s="58"/>
      <c r="E48" s="137"/>
      <c r="F48" s="140"/>
      <c r="G48" s="135"/>
      <c r="H48" s="135"/>
      <c r="I48" s="135"/>
      <c r="J48" s="135"/>
      <c r="K48" s="135"/>
      <c r="L48" s="135"/>
      <c r="M48" s="135"/>
    </row>
    <row r="49" spans="2:13">
      <c r="B49" s="139"/>
      <c r="C49" s="24"/>
      <c r="D49" s="58"/>
      <c r="E49" s="137"/>
      <c r="F49" s="141"/>
      <c r="G49" s="136"/>
      <c r="H49" s="136"/>
      <c r="I49" s="136"/>
      <c r="J49" s="136"/>
      <c r="K49" s="136"/>
      <c r="L49" s="136"/>
      <c r="M49" s="136"/>
    </row>
    <row r="50" spans="2:13">
      <c r="B50" s="139" t="s">
        <v>148</v>
      </c>
      <c r="C50" s="24"/>
      <c r="D50" s="58"/>
      <c r="E50" s="137"/>
      <c r="F50" s="140"/>
      <c r="G50" s="135"/>
      <c r="H50" s="135"/>
      <c r="I50" s="135"/>
      <c r="J50" s="135"/>
      <c r="K50" s="135"/>
      <c r="L50" s="135"/>
      <c r="M50" s="135"/>
    </row>
    <row r="51" spans="2:13">
      <c r="B51" s="139"/>
      <c r="C51" s="24"/>
      <c r="D51" s="58"/>
      <c r="E51" s="137"/>
      <c r="F51" s="141"/>
      <c r="G51" s="136"/>
      <c r="H51" s="136"/>
      <c r="I51" s="136"/>
      <c r="J51" s="136"/>
      <c r="K51" s="136"/>
      <c r="L51" s="136"/>
      <c r="M51" s="136"/>
    </row>
    <row r="52" spans="2:13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2:13">
      <c r="B53" s="53" t="s">
        <v>141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2:13">
      <c r="B54" s="139" t="s">
        <v>109</v>
      </c>
      <c r="C54" s="24"/>
      <c r="D54" s="58"/>
      <c r="E54" s="137"/>
      <c r="F54" s="140"/>
      <c r="G54" s="135"/>
      <c r="H54" s="135"/>
      <c r="I54" s="135"/>
      <c r="J54" s="135"/>
      <c r="K54" s="135"/>
      <c r="L54" s="135"/>
      <c r="M54" s="135"/>
    </row>
    <row r="55" spans="2:13">
      <c r="B55" s="139"/>
      <c r="C55" s="24"/>
      <c r="D55" s="58"/>
      <c r="E55" s="137"/>
      <c r="F55" s="141"/>
      <c r="G55" s="136"/>
      <c r="H55" s="136"/>
      <c r="I55" s="136"/>
      <c r="J55" s="136"/>
      <c r="K55" s="136"/>
      <c r="L55" s="136"/>
      <c r="M55" s="136"/>
    </row>
    <row r="56" spans="2:13">
      <c r="B56" s="139" t="s">
        <v>110</v>
      </c>
      <c r="C56" s="24"/>
      <c r="D56" s="58"/>
      <c r="E56" s="137"/>
      <c r="F56" s="140"/>
      <c r="G56" s="135"/>
      <c r="H56" s="135"/>
      <c r="I56" s="135"/>
      <c r="J56" s="135"/>
      <c r="K56" s="135"/>
      <c r="L56" s="135"/>
      <c r="M56" s="135"/>
    </row>
    <row r="57" spans="2:13">
      <c r="B57" s="139"/>
      <c r="C57" s="24"/>
      <c r="D57" s="58"/>
      <c r="E57" s="137"/>
      <c r="F57" s="141"/>
      <c r="G57" s="136"/>
      <c r="H57" s="136"/>
      <c r="I57" s="136"/>
      <c r="J57" s="136"/>
      <c r="K57" s="136"/>
      <c r="L57" s="136"/>
      <c r="M57" s="136"/>
    </row>
    <row r="58" spans="2:13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59" spans="2:13">
      <c r="B59" s="53" t="s">
        <v>142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2:13">
      <c r="B60" s="139" t="s">
        <v>168</v>
      </c>
      <c r="C60" s="24"/>
      <c r="D60" s="82"/>
      <c r="E60" s="142"/>
      <c r="F60" s="146"/>
      <c r="G60" s="148"/>
      <c r="H60" s="148"/>
      <c r="I60" s="148"/>
      <c r="J60" s="148"/>
      <c r="K60" s="148"/>
      <c r="L60" s="148"/>
      <c r="M60" s="148"/>
    </row>
    <row r="61" spans="2:13">
      <c r="B61" s="139"/>
      <c r="C61" s="24"/>
      <c r="D61" s="41"/>
      <c r="E61" s="142"/>
      <c r="F61" s="147"/>
      <c r="G61" s="149"/>
      <c r="H61" s="149"/>
      <c r="I61" s="149"/>
      <c r="J61" s="149"/>
      <c r="K61" s="149"/>
      <c r="L61" s="149"/>
      <c r="M61" s="149"/>
    </row>
    <row r="62" spans="2:13">
      <c r="B62" s="138" t="s">
        <v>149</v>
      </c>
      <c r="C62" s="138"/>
      <c r="D62" s="138"/>
      <c r="E62" s="138"/>
      <c r="F62" s="51"/>
      <c r="G62" s="51"/>
      <c r="H62" s="51"/>
      <c r="I62" s="51"/>
      <c r="J62" s="51"/>
      <c r="K62" s="51"/>
      <c r="L62" s="51"/>
      <c r="M62" s="51"/>
    </row>
    <row r="63" spans="2:13">
      <c r="B63" s="53" t="s">
        <v>101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2:13">
      <c r="B64" s="139" t="s">
        <v>102</v>
      </c>
      <c r="C64" s="24"/>
      <c r="D64" s="58"/>
      <c r="E64" s="137"/>
      <c r="F64" s="140"/>
      <c r="G64" s="135"/>
      <c r="H64" s="135"/>
      <c r="I64" s="135"/>
      <c r="J64" s="135"/>
      <c r="K64" s="135"/>
      <c r="L64" s="135"/>
      <c r="M64" s="135"/>
    </row>
    <row r="65" spans="2:13">
      <c r="B65" s="139"/>
      <c r="C65" s="24"/>
      <c r="D65" s="58"/>
      <c r="E65" s="137"/>
      <c r="F65" s="141"/>
      <c r="G65" s="136"/>
      <c r="H65" s="136"/>
      <c r="I65" s="136"/>
      <c r="J65" s="136"/>
      <c r="K65" s="136"/>
      <c r="L65" s="136"/>
      <c r="M65" s="136"/>
    </row>
    <row r="66" spans="2:13">
      <c r="B66" s="139" t="s">
        <v>150</v>
      </c>
      <c r="C66" s="24"/>
      <c r="D66" s="58"/>
      <c r="E66" s="137"/>
      <c r="F66" s="140"/>
      <c r="G66" s="135"/>
      <c r="H66" s="135"/>
      <c r="I66" s="135"/>
      <c r="J66" s="135"/>
      <c r="K66" s="135"/>
      <c r="L66" s="135"/>
      <c r="M66" s="135"/>
    </row>
    <row r="67" spans="2:13">
      <c r="B67" s="139"/>
      <c r="C67" s="24"/>
      <c r="D67" s="58"/>
      <c r="E67" s="137"/>
      <c r="F67" s="141"/>
      <c r="G67" s="136"/>
      <c r="H67" s="136"/>
      <c r="I67" s="136"/>
      <c r="J67" s="136"/>
      <c r="K67" s="136"/>
      <c r="L67" s="136"/>
      <c r="M67" s="136"/>
    </row>
    <row r="68" spans="2:13">
      <c r="B68" s="139" t="s">
        <v>151</v>
      </c>
      <c r="C68" s="24"/>
      <c r="D68" s="86"/>
      <c r="E68" s="137"/>
      <c r="F68" s="140"/>
      <c r="G68" s="135"/>
      <c r="H68" s="135"/>
      <c r="I68" s="135"/>
      <c r="J68" s="135"/>
      <c r="K68" s="135"/>
      <c r="L68" s="135"/>
      <c r="M68" s="135"/>
    </row>
    <row r="69" spans="2:13">
      <c r="B69" s="139"/>
      <c r="C69" s="55"/>
      <c r="D69" s="86"/>
      <c r="E69" s="137"/>
      <c r="F69" s="141"/>
      <c r="G69" s="136"/>
      <c r="H69" s="136"/>
      <c r="I69" s="136"/>
      <c r="J69" s="136"/>
      <c r="K69" s="136"/>
      <c r="L69" s="136"/>
      <c r="M69" s="136"/>
    </row>
    <row r="70" spans="2:13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</row>
  </sheetData>
  <mergeCells count="247">
    <mergeCell ref="F2:M2"/>
    <mergeCell ref="F7:F8"/>
    <mergeCell ref="F9:F10"/>
    <mergeCell ref="G7:G8"/>
    <mergeCell ref="H7:H8"/>
    <mergeCell ref="I7:I8"/>
    <mergeCell ref="G5:G6"/>
    <mergeCell ref="H5:H6"/>
    <mergeCell ref="I5:I6"/>
    <mergeCell ref="K9:K10"/>
    <mergeCell ref="L9:L10"/>
    <mergeCell ref="M9:M10"/>
    <mergeCell ref="F5:F6"/>
    <mergeCell ref="J5:J6"/>
    <mergeCell ref="K5:K6"/>
    <mergeCell ref="L5:L6"/>
    <mergeCell ref="M5:M6"/>
    <mergeCell ref="F13:F14"/>
    <mergeCell ref="G13:G14"/>
    <mergeCell ref="H13:H14"/>
    <mergeCell ref="I13:I14"/>
    <mergeCell ref="J13:J14"/>
    <mergeCell ref="K13:K14"/>
    <mergeCell ref="L13:L14"/>
    <mergeCell ref="M13:M14"/>
    <mergeCell ref="J7:J8"/>
    <mergeCell ref="K7:K8"/>
    <mergeCell ref="L7:L8"/>
    <mergeCell ref="M7:M8"/>
    <mergeCell ref="G9:G10"/>
    <mergeCell ref="H9:H10"/>
    <mergeCell ref="I9:I10"/>
    <mergeCell ref="J9:J10"/>
    <mergeCell ref="J15:J16"/>
    <mergeCell ref="K15:K16"/>
    <mergeCell ref="L15:L16"/>
    <mergeCell ref="M15:M16"/>
    <mergeCell ref="F17:F18"/>
    <mergeCell ref="G17:G18"/>
    <mergeCell ref="H17:H18"/>
    <mergeCell ref="I17:I18"/>
    <mergeCell ref="J17:J18"/>
    <mergeCell ref="K17:K18"/>
    <mergeCell ref="L17:L18"/>
    <mergeCell ref="M17:M18"/>
    <mergeCell ref="F15:F16"/>
    <mergeCell ref="G15:G16"/>
    <mergeCell ref="H15:H16"/>
    <mergeCell ref="I15:I16"/>
    <mergeCell ref="K19:K20"/>
    <mergeCell ref="L19:L20"/>
    <mergeCell ref="M19:M20"/>
    <mergeCell ref="F23:F24"/>
    <mergeCell ref="G23:G24"/>
    <mergeCell ref="H23:H24"/>
    <mergeCell ref="I23:I24"/>
    <mergeCell ref="J23:J24"/>
    <mergeCell ref="K23:K24"/>
    <mergeCell ref="L23:L24"/>
    <mergeCell ref="M23:M24"/>
    <mergeCell ref="F19:F20"/>
    <mergeCell ref="G19:G20"/>
    <mergeCell ref="H19:H20"/>
    <mergeCell ref="I19:I20"/>
    <mergeCell ref="J19:J20"/>
    <mergeCell ref="F27:F28"/>
    <mergeCell ref="G27:G28"/>
    <mergeCell ref="H27:H28"/>
    <mergeCell ref="I27:I28"/>
    <mergeCell ref="J27:J28"/>
    <mergeCell ref="K27:K28"/>
    <mergeCell ref="L27:L28"/>
    <mergeCell ref="M27:M28"/>
    <mergeCell ref="F64:F65"/>
    <mergeCell ref="G64:G65"/>
    <mergeCell ref="H64:H65"/>
    <mergeCell ref="I64:I65"/>
    <mergeCell ref="J64:J65"/>
    <mergeCell ref="K29:K30"/>
    <mergeCell ref="L29:L30"/>
    <mergeCell ref="M29:M30"/>
    <mergeCell ref="F31:F32"/>
    <mergeCell ref="G31:G32"/>
    <mergeCell ref="H31:H32"/>
    <mergeCell ref="I31:I32"/>
    <mergeCell ref="J31:J32"/>
    <mergeCell ref="H29:H30"/>
    <mergeCell ref="I29:I30"/>
    <mergeCell ref="J29:J30"/>
    <mergeCell ref="K64:K65"/>
    <mergeCell ref="L64:L65"/>
    <mergeCell ref="M64:M65"/>
    <mergeCell ref="K35:K36"/>
    <mergeCell ref="L35:L36"/>
    <mergeCell ref="M35:M36"/>
    <mergeCell ref="K54:K55"/>
    <mergeCell ref="L54:L55"/>
    <mergeCell ref="M54:M55"/>
    <mergeCell ref="F33:F34"/>
    <mergeCell ref="G33:G34"/>
    <mergeCell ref="H33:H34"/>
    <mergeCell ref="I33:I34"/>
    <mergeCell ref="J33:J34"/>
    <mergeCell ref="K31:K32"/>
    <mergeCell ref="L31:L32"/>
    <mergeCell ref="M31:M32"/>
    <mergeCell ref="K37:K38"/>
    <mergeCell ref="L37:L38"/>
    <mergeCell ref="M37:M38"/>
    <mergeCell ref="K33:K34"/>
    <mergeCell ref="L33:L34"/>
    <mergeCell ref="M33:M34"/>
    <mergeCell ref="F41:F42"/>
    <mergeCell ref="G41:G42"/>
    <mergeCell ref="H41:H42"/>
    <mergeCell ref="I41:I42"/>
    <mergeCell ref="J41:J42"/>
    <mergeCell ref="K41:K42"/>
    <mergeCell ref="L41:L42"/>
    <mergeCell ref="M41:M42"/>
    <mergeCell ref="F37:F38"/>
    <mergeCell ref="G37:G38"/>
    <mergeCell ref="H37:H38"/>
    <mergeCell ref="I37:I38"/>
    <mergeCell ref="J37:J38"/>
    <mergeCell ref="F50:F51"/>
    <mergeCell ref="G50:G51"/>
    <mergeCell ref="H50:H51"/>
    <mergeCell ref="I50:I51"/>
    <mergeCell ref="J50:J51"/>
    <mergeCell ref="K44:K45"/>
    <mergeCell ref="L44:L45"/>
    <mergeCell ref="M44:M45"/>
    <mergeCell ref="F48:F49"/>
    <mergeCell ref="G48:G49"/>
    <mergeCell ref="H48:H49"/>
    <mergeCell ref="I48:I49"/>
    <mergeCell ref="J48:J49"/>
    <mergeCell ref="K48:K49"/>
    <mergeCell ref="L48:L49"/>
    <mergeCell ref="M48:M49"/>
    <mergeCell ref="F44:F45"/>
    <mergeCell ref="G44:G45"/>
    <mergeCell ref="H44:H45"/>
    <mergeCell ref="I44:I45"/>
    <mergeCell ref="J44:J45"/>
    <mergeCell ref="B2:E2"/>
    <mergeCell ref="B3:C3"/>
    <mergeCell ref="D3:E3"/>
    <mergeCell ref="K56:K57"/>
    <mergeCell ref="L56:L57"/>
    <mergeCell ref="M56:M57"/>
    <mergeCell ref="F60:F61"/>
    <mergeCell ref="G60:G61"/>
    <mergeCell ref="H60:H61"/>
    <mergeCell ref="I60:I61"/>
    <mergeCell ref="J60:J61"/>
    <mergeCell ref="K60:K61"/>
    <mergeCell ref="L60:L61"/>
    <mergeCell ref="M60:M61"/>
    <mergeCell ref="F56:F57"/>
    <mergeCell ref="G56:G57"/>
    <mergeCell ref="H56:H57"/>
    <mergeCell ref="I56:I57"/>
    <mergeCell ref="J56:J57"/>
    <mergeCell ref="K50:K51"/>
    <mergeCell ref="L50:L51"/>
    <mergeCell ref="M50:M51"/>
    <mergeCell ref="F54:F55"/>
    <mergeCell ref="G54:G55"/>
    <mergeCell ref="B5:B6"/>
    <mergeCell ref="E5:E6"/>
    <mergeCell ref="E7:E8"/>
    <mergeCell ref="E9:E10"/>
    <mergeCell ref="E13:E14"/>
    <mergeCell ref="E15:E16"/>
    <mergeCell ref="E17:E18"/>
    <mergeCell ref="E19:E20"/>
    <mergeCell ref="E23:E24"/>
    <mergeCell ref="B9:B10"/>
    <mergeCell ref="B15:B16"/>
    <mergeCell ref="B17:B18"/>
    <mergeCell ref="B19:B20"/>
    <mergeCell ref="B7:B8"/>
    <mergeCell ref="B13:B14"/>
    <mergeCell ref="B23:B24"/>
    <mergeCell ref="B64:B65"/>
    <mergeCell ref="B27:B28"/>
    <mergeCell ref="B29:B30"/>
    <mergeCell ref="B31:B32"/>
    <mergeCell ref="B39:E39"/>
    <mergeCell ref="B46:E46"/>
    <mergeCell ref="B48:B49"/>
    <mergeCell ref="B50:B51"/>
    <mergeCell ref="B54:B55"/>
    <mergeCell ref="B56:B57"/>
    <mergeCell ref="B60:B61"/>
    <mergeCell ref="E41:E42"/>
    <mergeCell ref="E44:E45"/>
    <mergeCell ref="E56:E57"/>
    <mergeCell ref="E60:E61"/>
    <mergeCell ref="E48:E49"/>
    <mergeCell ref="E50:E51"/>
    <mergeCell ref="L68:L69"/>
    <mergeCell ref="M68:M69"/>
    <mergeCell ref="H66:H67"/>
    <mergeCell ref="I66:I67"/>
    <mergeCell ref="J66:J67"/>
    <mergeCell ref="K66:K67"/>
    <mergeCell ref="L66:L67"/>
    <mergeCell ref="B66:B67"/>
    <mergeCell ref="E66:E67"/>
    <mergeCell ref="F66:F67"/>
    <mergeCell ref="G66:G67"/>
    <mergeCell ref="B68:B69"/>
    <mergeCell ref="E68:E69"/>
    <mergeCell ref="F68:F69"/>
    <mergeCell ref="G68:G69"/>
    <mergeCell ref="H68:H69"/>
    <mergeCell ref="I68:I69"/>
    <mergeCell ref="J68:J69"/>
    <mergeCell ref="K68:K69"/>
    <mergeCell ref="M66:M67"/>
    <mergeCell ref="I54:I55"/>
    <mergeCell ref="J54:J55"/>
    <mergeCell ref="E54:E55"/>
    <mergeCell ref="E33:E34"/>
    <mergeCell ref="E35:E36"/>
    <mergeCell ref="E37:E38"/>
    <mergeCell ref="E64:E65"/>
    <mergeCell ref="E27:E28"/>
    <mergeCell ref="E29:E30"/>
    <mergeCell ref="E31:E32"/>
    <mergeCell ref="H54:H55"/>
    <mergeCell ref="B62:E62"/>
    <mergeCell ref="B33:B34"/>
    <mergeCell ref="B35:B36"/>
    <mergeCell ref="B37:B38"/>
    <mergeCell ref="B41:B42"/>
    <mergeCell ref="B44:B45"/>
    <mergeCell ref="F35:F36"/>
    <mergeCell ref="G35:G36"/>
    <mergeCell ref="H35:H36"/>
    <mergeCell ref="I35:I36"/>
    <mergeCell ref="J35:J36"/>
    <mergeCell ref="F29:F30"/>
    <mergeCell ref="G29:G30"/>
  </mergeCells>
  <pageMargins left="0" right="0" top="0.39370078740157505" bottom="0.39370078740157505" header="0" footer="0"/>
  <pageSetup paperSize="9"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7"/>
    <pageSetUpPr fitToPage="1"/>
  </sheetPr>
  <dimension ref="B2:J66"/>
  <sheetViews>
    <sheetView workbookViewId="0">
      <selection activeCell="L26" sqref="L26"/>
    </sheetView>
  </sheetViews>
  <sheetFormatPr baseColWidth="10" defaultRowHeight="12.75"/>
  <cols>
    <col min="1" max="1" width="12.140625" customWidth="1"/>
    <col min="2" max="2" width="23" customWidth="1"/>
    <col min="3" max="3" width="15" customWidth="1"/>
    <col min="4" max="4" width="15.28515625" customWidth="1"/>
    <col min="5" max="5" width="15.140625" customWidth="1"/>
    <col min="6" max="6" width="22.7109375" customWidth="1"/>
    <col min="7" max="7" width="14.42578125" customWidth="1"/>
    <col min="8" max="8" width="14.140625" customWidth="1"/>
    <col min="9" max="9" width="14" customWidth="1"/>
  </cols>
  <sheetData>
    <row r="2" spans="2:7">
      <c r="B2" s="103" t="str">
        <f>CONCATENATE("Bilan comptable de la société au 31/12/",Donnees_de_jeu!E6)</f>
        <v>Bilan comptable de la société au 31/12/2023</v>
      </c>
      <c r="C2" s="103"/>
      <c r="D2" s="103"/>
      <c r="E2" s="103"/>
      <c r="F2" s="103"/>
      <c r="G2" s="103"/>
    </row>
    <row r="3" spans="2:7">
      <c r="B3" s="104" t="s">
        <v>10</v>
      </c>
      <c r="C3" s="104"/>
      <c r="D3" s="104"/>
      <c r="E3" s="104"/>
      <c r="F3" s="104" t="s">
        <v>11</v>
      </c>
      <c r="G3" s="104"/>
    </row>
    <row r="4" spans="2:7" ht="25.5">
      <c r="B4" s="5"/>
      <c r="C4" s="5" t="s">
        <v>12</v>
      </c>
      <c r="D4" s="5" t="s">
        <v>13</v>
      </c>
      <c r="E4" s="5" t="s">
        <v>14</v>
      </c>
      <c r="F4" s="5"/>
      <c r="G4" s="5" t="s">
        <v>14</v>
      </c>
    </row>
    <row r="5" spans="2:7">
      <c r="B5" s="6" t="s">
        <v>15</v>
      </c>
      <c r="C5" s="40">
        <f>SUM(C6:C8)</f>
        <v>300000</v>
      </c>
      <c r="D5" s="40">
        <f>SUM(D6:D8)</f>
        <v>120000</v>
      </c>
      <c r="E5" s="40">
        <f>SUM(E6:E8)</f>
        <v>180000</v>
      </c>
      <c r="F5" s="6" t="s">
        <v>16</v>
      </c>
      <c r="G5" s="40">
        <f>SUM(G6:G9)</f>
        <v>398220</v>
      </c>
    </row>
    <row r="6" spans="2:7">
      <c r="B6" s="7" t="str">
        <f>CONCATENATE("Machine(s) ", Donnees_de_jeu!$C$11, "(s)")</f>
        <v>Machine(s) Classique(s)</v>
      </c>
      <c r="C6" s="27">
        <f>E6+D6</f>
        <v>300000</v>
      </c>
      <c r="D6" s="27">
        <v>120000</v>
      </c>
      <c r="E6" s="27">
        <v>180000</v>
      </c>
      <c r="F6" s="5" t="s">
        <v>17</v>
      </c>
      <c r="G6" s="27">
        <v>300000</v>
      </c>
    </row>
    <row r="7" spans="2:7">
      <c r="B7" s="7" t="str">
        <f>CONCATENATE("Machine(s) ", Donnees_de_jeu!$C$12,"(s)")</f>
        <v>Machine(s) Moderne(s)</v>
      </c>
      <c r="C7" s="27"/>
      <c r="D7" s="27"/>
      <c r="E7" s="27"/>
      <c r="F7" s="5" t="s">
        <v>18</v>
      </c>
      <c r="G7" s="27">
        <v>-16093</v>
      </c>
    </row>
    <row r="8" spans="2:7">
      <c r="B8" s="65"/>
      <c r="C8" s="70"/>
      <c r="D8" s="70"/>
      <c r="E8" s="70"/>
      <c r="F8" s="5" t="s">
        <v>19</v>
      </c>
      <c r="G8" s="27">
        <v>114313</v>
      </c>
    </row>
    <row r="9" spans="2:7">
      <c r="B9" s="19"/>
      <c r="C9" s="19"/>
      <c r="D9" s="19"/>
      <c r="E9" s="19"/>
      <c r="F9" s="63"/>
      <c r="G9" s="27"/>
    </row>
    <row r="10" spans="2:7">
      <c r="B10" s="84" t="s">
        <v>166</v>
      </c>
      <c r="C10" s="85">
        <f>SUM(C11:C14)</f>
        <v>59280</v>
      </c>
      <c r="D10" s="85">
        <f>SUM(D11:D14)</f>
        <v>0</v>
      </c>
      <c r="E10" s="85">
        <f>SUM(E11:E14)</f>
        <v>59280</v>
      </c>
      <c r="F10" s="6" t="s">
        <v>20</v>
      </c>
      <c r="G10" s="40">
        <f>SUM(G11:G18)</f>
        <v>50029</v>
      </c>
    </row>
    <row r="11" spans="2:7">
      <c r="B11" s="8" t="str">
        <f>CONCATENATE("Stock de ", Donnees_de_jeu!$C$6)</f>
        <v>Stock de Scooter G1</v>
      </c>
      <c r="C11" s="27">
        <f>E11+D11</f>
        <v>59280</v>
      </c>
      <c r="D11" s="27"/>
      <c r="E11" s="27">
        <v>59280</v>
      </c>
      <c r="F11" s="5" t="s">
        <v>21</v>
      </c>
      <c r="G11" s="27">
        <v>0</v>
      </c>
    </row>
    <row r="12" spans="2:7">
      <c r="B12" s="8" t="str">
        <f>CONCATENATE("Stock de ", Donnees_de_jeu!$C$7)</f>
        <v>Stock de Scooter G2</v>
      </c>
      <c r="C12" s="27"/>
      <c r="D12" s="27"/>
      <c r="E12" s="27"/>
      <c r="F12" s="5" t="s">
        <v>22</v>
      </c>
      <c r="G12" s="27">
        <v>49102</v>
      </c>
    </row>
    <row r="13" spans="2:7">
      <c r="B13" s="8" t="str">
        <f>CONCATENATE("Stock de ", Donnees_de_jeu!$C$8)</f>
        <v>Stock de Scooter G3</v>
      </c>
      <c r="C13" s="27"/>
      <c r="D13" s="27"/>
      <c r="E13" s="27"/>
      <c r="F13" s="5" t="s">
        <v>152</v>
      </c>
      <c r="G13" s="27"/>
    </row>
    <row r="14" spans="2:7" ht="25.5">
      <c r="B14" s="57" t="s">
        <v>154</v>
      </c>
      <c r="C14" s="27"/>
      <c r="D14" s="27"/>
      <c r="E14" s="27"/>
      <c r="F14" s="5" t="s">
        <v>23</v>
      </c>
      <c r="G14" s="27"/>
    </row>
    <row r="15" spans="2:7" ht="25.5">
      <c r="B15" s="19"/>
      <c r="C15" s="19"/>
      <c r="D15" s="19"/>
      <c r="E15" s="19"/>
      <c r="F15" s="63" t="s">
        <v>25</v>
      </c>
      <c r="G15" s="27">
        <v>927</v>
      </c>
    </row>
    <row r="16" spans="2:7">
      <c r="B16" s="19"/>
      <c r="C16" s="19"/>
      <c r="D16" s="19"/>
      <c r="E16" s="19"/>
      <c r="F16" s="63"/>
      <c r="G16" s="27"/>
    </row>
    <row r="17" spans="2:9">
      <c r="B17" s="84" t="s">
        <v>24</v>
      </c>
      <c r="C17" s="85">
        <f ca="1">SUM(C17:C18)</f>
        <v>208969</v>
      </c>
      <c r="D17" s="85">
        <f ca="1">SUM(D17:D18)</f>
        <v>0</v>
      </c>
      <c r="E17" s="85">
        <f ca="1">SUM(E17:E18)</f>
        <v>208969</v>
      </c>
      <c r="F17" s="84" t="s">
        <v>24</v>
      </c>
      <c r="G17" s="85"/>
    </row>
    <row r="18" spans="2:9">
      <c r="B18" s="5" t="s">
        <v>26</v>
      </c>
      <c r="C18" s="27">
        <f>E18+D18</f>
        <v>208969</v>
      </c>
      <c r="D18" s="27"/>
      <c r="E18" s="27">
        <v>208969</v>
      </c>
      <c r="F18" s="5" t="s">
        <v>167</v>
      </c>
      <c r="G18" s="27"/>
    </row>
    <row r="19" spans="2:9">
      <c r="B19" s="9" t="s">
        <v>27</v>
      </c>
      <c r="C19" s="37">
        <f ca="1">SUM(C5,C10,C17)</f>
        <v>568249</v>
      </c>
      <c r="D19" s="37">
        <f ca="1">SUM(D5,D10,D17)</f>
        <v>120000</v>
      </c>
      <c r="E19" s="37">
        <f ca="1">SUM(E5,E10,E17)</f>
        <v>448249</v>
      </c>
      <c r="F19" s="9" t="s">
        <v>27</v>
      </c>
      <c r="G19" s="37">
        <f>SUM(G5,G10)</f>
        <v>448249</v>
      </c>
    </row>
    <row r="23" spans="2:9" ht="12.75" customHeight="1">
      <c r="B23" s="111" t="str">
        <f>CONCATENATE("Compte de résultat du 01/01/",Donnees_de_jeu!E6," au 31/12/",Donnees_de_jeu!E6)</f>
        <v>Compte de résultat du 01/01/2023 au 31/12/2023</v>
      </c>
      <c r="C23" s="112"/>
      <c r="D23" s="112"/>
      <c r="E23" s="112"/>
      <c r="F23" s="112"/>
      <c r="G23" s="112"/>
      <c r="H23" s="112"/>
      <c r="I23" s="113"/>
    </row>
    <row r="24" spans="2:9">
      <c r="B24" s="119" t="s">
        <v>28</v>
      </c>
      <c r="C24" s="120"/>
      <c r="D24" s="120"/>
      <c r="E24" s="121"/>
      <c r="F24" s="119" t="s">
        <v>29</v>
      </c>
      <c r="G24" s="120"/>
      <c r="H24" s="120"/>
      <c r="I24" s="121"/>
    </row>
    <row r="25" spans="2:9">
      <c r="B25" s="110" t="s">
        <v>30</v>
      </c>
      <c r="C25" s="110"/>
      <c r="D25" s="29">
        <f>SUM(D26:D51)</f>
        <v>607388</v>
      </c>
      <c r="E25" s="30">
        <f>SUM(E26:E51)</f>
        <v>607388</v>
      </c>
      <c r="F25" s="110" t="s">
        <v>31</v>
      </c>
      <c r="G25" s="110"/>
      <c r="H25" s="29">
        <f>SUM(H26:H49)</f>
        <v>741730</v>
      </c>
      <c r="I25" s="30">
        <f>SUM(I26:I49)</f>
        <v>741730</v>
      </c>
    </row>
    <row r="26" spans="2:9">
      <c r="B26" s="106" t="s">
        <v>32</v>
      </c>
      <c r="C26" s="8" t="str">
        <f>Donnees_de_jeu!$C$6</f>
        <v>Scooter G1</v>
      </c>
      <c r="D26" s="114">
        <f>SUM(E26:E28)</f>
        <v>92760</v>
      </c>
      <c r="E26" s="27">
        <v>92760</v>
      </c>
      <c r="F26" s="106" t="s">
        <v>33</v>
      </c>
      <c r="G26" s="8" t="str">
        <f>Donnees_de_jeu!$C$6</f>
        <v>Scooter G1</v>
      </c>
      <c r="H26" s="114">
        <f>SUM(I26:I28)</f>
        <v>705250</v>
      </c>
      <c r="I26" s="27">
        <v>705250</v>
      </c>
    </row>
    <row r="27" spans="2:9">
      <c r="B27" s="106"/>
      <c r="C27" s="8" t="str">
        <f>Donnees_de_jeu!$C$7</f>
        <v>Scooter G2</v>
      </c>
      <c r="D27" s="115"/>
      <c r="E27" s="27"/>
      <c r="F27" s="106"/>
      <c r="G27" s="8" t="str">
        <f>Donnees_de_jeu!$C$7</f>
        <v>Scooter G2</v>
      </c>
      <c r="H27" s="115"/>
      <c r="I27" s="27"/>
    </row>
    <row r="28" spans="2:9">
      <c r="B28" s="106"/>
      <c r="C28" s="8" t="str">
        <f>Donnees_de_jeu!$C$8</f>
        <v>Scooter G3</v>
      </c>
      <c r="D28" s="116"/>
      <c r="E28" s="27"/>
      <c r="F28" s="106"/>
      <c r="G28" s="8" t="str">
        <f>Donnees_de_jeu!$C$8</f>
        <v>Scooter G3</v>
      </c>
      <c r="H28" s="116"/>
      <c r="I28" s="27"/>
    </row>
    <row r="29" spans="2:9">
      <c r="B29" s="106" t="s">
        <v>34</v>
      </c>
      <c r="C29" s="8" t="str">
        <f>Donnees_de_jeu!$C$6</f>
        <v>Scooter G1</v>
      </c>
      <c r="D29" s="114">
        <f t="shared" ref="D29" si="0">SUM(E29:E31)</f>
        <v>30000</v>
      </c>
      <c r="E29" s="27">
        <v>30000</v>
      </c>
      <c r="F29" s="106" t="s">
        <v>35</v>
      </c>
      <c r="G29" s="8" t="str">
        <f>Donnees_de_jeu!$C$6</f>
        <v>Scooter G1</v>
      </c>
      <c r="H29" s="114">
        <f t="shared" ref="H29" si="1">SUM(I29:I31)</f>
        <v>36480</v>
      </c>
      <c r="I29" s="27">
        <v>36480</v>
      </c>
    </row>
    <row r="30" spans="2:9">
      <c r="B30" s="106"/>
      <c r="C30" s="8" t="str">
        <f>Donnees_de_jeu!$C$7</f>
        <v>Scooter G2</v>
      </c>
      <c r="D30" s="115"/>
      <c r="E30" s="27"/>
      <c r="F30" s="106"/>
      <c r="G30" s="8" t="str">
        <f>Donnees_de_jeu!$C$7</f>
        <v>Scooter G2</v>
      </c>
      <c r="H30" s="115"/>
      <c r="I30" s="27"/>
    </row>
    <row r="31" spans="2:9">
      <c r="B31" s="106"/>
      <c r="C31" s="8" t="str">
        <f>Donnees_de_jeu!$C$8</f>
        <v>Scooter G3</v>
      </c>
      <c r="D31" s="116"/>
      <c r="E31" s="27"/>
      <c r="F31" s="106"/>
      <c r="G31" s="8" t="str">
        <f>Donnees_de_jeu!$C$8</f>
        <v>Scooter G3</v>
      </c>
      <c r="H31" s="116"/>
      <c r="I31" s="27"/>
    </row>
    <row r="32" spans="2:9">
      <c r="B32" s="106" t="s">
        <v>36</v>
      </c>
      <c r="C32" s="8" t="str">
        <f>Donnees_de_jeu!$C$6</f>
        <v>Scooter G1</v>
      </c>
      <c r="D32" s="114">
        <f t="shared" ref="D32" si="2">SUM(E32:E34)</f>
        <v>60000</v>
      </c>
      <c r="E32" s="27">
        <v>60000</v>
      </c>
      <c r="F32" s="5"/>
      <c r="G32" s="5"/>
      <c r="H32" s="31"/>
      <c r="I32" s="27"/>
    </row>
    <row r="33" spans="2:9">
      <c r="B33" s="106"/>
      <c r="C33" s="8" t="str">
        <f>Donnees_de_jeu!$C$7</f>
        <v>Scooter G2</v>
      </c>
      <c r="D33" s="115"/>
      <c r="E33" s="27"/>
      <c r="F33" s="5"/>
      <c r="G33" s="5"/>
      <c r="H33" s="32"/>
      <c r="I33" s="27"/>
    </row>
    <row r="34" spans="2:9">
      <c r="B34" s="106"/>
      <c r="C34" s="8" t="str">
        <f>Donnees_de_jeu!$C$8</f>
        <v>Scooter G3</v>
      </c>
      <c r="D34" s="116"/>
      <c r="E34" s="27"/>
      <c r="F34" s="5"/>
      <c r="G34" s="5"/>
      <c r="H34" s="32"/>
      <c r="I34" s="27"/>
    </row>
    <row r="35" spans="2:9">
      <c r="B35" s="106" t="s">
        <v>37</v>
      </c>
      <c r="C35" s="8" t="str">
        <f>Donnees_de_jeu!$C$6</f>
        <v>Scooter G1</v>
      </c>
      <c r="D35" s="114">
        <f t="shared" ref="D35" si="3">SUM(E35:E37)</f>
        <v>40000</v>
      </c>
      <c r="E35" s="27">
        <v>40000</v>
      </c>
      <c r="F35" s="5"/>
      <c r="G35" s="5"/>
      <c r="H35" s="32"/>
      <c r="I35" s="27"/>
    </row>
    <row r="36" spans="2:9">
      <c r="B36" s="106"/>
      <c r="C36" s="8" t="str">
        <f>Donnees_de_jeu!$C$7</f>
        <v>Scooter G2</v>
      </c>
      <c r="D36" s="115"/>
      <c r="E36" s="27"/>
      <c r="F36" s="5"/>
      <c r="G36" s="5"/>
      <c r="H36" s="32"/>
      <c r="I36" s="27"/>
    </row>
    <row r="37" spans="2:9">
      <c r="B37" s="106"/>
      <c r="C37" s="8" t="str">
        <f>Donnees_de_jeu!$C$8</f>
        <v>Scooter G3</v>
      </c>
      <c r="D37" s="116"/>
      <c r="E37" s="27"/>
      <c r="F37" s="5"/>
      <c r="G37" s="5"/>
      <c r="H37" s="32"/>
      <c r="I37" s="27"/>
    </row>
    <row r="38" spans="2:9">
      <c r="B38" s="106" t="s">
        <v>38</v>
      </c>
      <c r="C38" s="8" t="str">
        <f>Donnees_de_jeu!$C$6</f>
        <v>Scooter G1</v>
      </c>
      <c r="D38" s="114">
        <f t="shared" ref="D38" si="4">SUM(E38:E40)</f>
        <v>30000</v>
      </c>
      <c r="E38" s="27">
        <v>30000</v>
      </c>
      <c r="F38" s="5"/>
      <c r="G38" s="5"/>
      <c r="H38" s="32"/>
      <c r="I38" s="27"/>
    </row>
    <row r="39" spans="2:9">
      <c r="B39" s="106"/>
      <c r="C39" s="8" t="str">
        <f>Donnees_de_jeu!$C$7</f>
        <v>Scooter G2</v>
      </c>
      <c r="D39" s="115"/>
      <c r="E39" s="27"/>
      <c r="F39" s="5"/>
      <c r="G39" s="5"/>
      <c r="H39" s="32"/>
      <c r="I39" s="27"/>
    </row>
    <row r="40" spans="2:9">
      <c r="B40" s="106"/>
      <c r="C40" s="8" t="str">
        <f>Donnees_de_jeu!$C$8</f>
        <v>Scooter G3</v>
      </c>
      <c r="D40" s="116"/>
      <c r="E40" s="27"/>
      <c r="F40" s="5"/>
      <c r="G40" s="5"/>
      <c r="H40" s="32"/>
      <c r="I40" s="27"/>
    </row>
    <row r="41" spans="2:9">
      <c r="B41" s="106" t="s">
        <v>39</v>
      </c>
      <c r="C41" s="8" t="str">
        <f>Donnees_de_jeu!$C$6</f>
        <v>Scooter G1</v>
      </c>
      <c r="D41" s="114">
        <f t="shared" ref="D41" si="5">SUM(E41:E43)</f>
        <v>5928</v>
      </c>
      <c r="E41" s="27">
        <v>5928</v>
      </c>
      <c r="F41" s="5"/>
      <c r="G41" s="5"/>
      <c r="H41" s="32"/>
      <c r="I41" s="27"/>
    </row>
    <row r="42" spans="2:9">
      <c r="B42" s="106"/>
      <c r="C42" s="8" t="str">
        <f>Donnees_de_jeu!$C$7</f>
        <v>Scooter G2</v>
      </c>
      <c r="D42" s="115"/>
      <c r="E42" s="27"/>
      <c r="F42" s="5"/>
      <c r="G42" s="5"/>
      <c r="H42" s="32"/>
      <c r="I42" s="27"/>
    </row>
    <row r="43" spans="2:9">
      <c r="B43" s="106"/>
      <c r="C43" s="8" t="str">
        <f>Donnees_de_jeu!$C$8</f>
        <v>Scooter G3</v>
      </c>
      <c r="D43" s="116"/>
      <c r="E43" s="27"/>
      <c r="F43" s="5"/>
      <c r="G43" s="5"/>
      <c r="H43" s="32"/>
      <c r="I43" s="27"/>
    </row>
    <row r="44" spans="2:9">
      <c r="B44" s="106" t="s">
        <v>40</v>
      </c>
      <c r="C44" s="8" t="str">
        <f>Donnees_de_jeu!$C$6</f>
        <v>Scooter G1</v>
      </c>
      <c r="D44" s="114">
        <f t="shared" ref="D44" si="6">SUM(E44:E46)</f>
        <v>0</v>
      </c>
      <c r="E44" s="27">
        <v>0</v>
      </c>
      <c r="F44" s="5"/>
      <c r="G44" s="5"/>
      <c r="H44" s="32"/>
      <c r="I44" s="27"/>
    </row>
    <row r="45" spans="2:9">
      <c r="B45" s="106"/>
      <c r="C45" s="8" t="str">
        <f>Donnees_de_jeu!$C$7</f>
        <v>Scooter G2</v>
      </c>
      <c r="D45" s="115"/>
      <c r="E45" s="27"/>
      <c r="F45" s="5"/>
      <c r="G45" s="5"/>
      <c r="H45" s="32"/>
      <c r="I45" s="27"/>
    </row>
    <row r="46" spans="2:9">
      <c r="B46" s="106"/>
      <c r="C46" s="8" t="str">
        <f>Donnees_de_jeu!$C$8</f>
        <v>Scooter G3</v>
      </c>
      <c r="D46" s="116"/>
      <c r="E46" s="27"/>
      <c r="F46" s="5"/>
      <c r="G46" s="5"/>
      <c r="H46" s="32"/>
      <c r="I46" s="27"/>
    </row>
    <row r="47" spans="2:9">
      <c r="B47" s="106" t="s">
        <v>41</v>
      </c>
      <c r="C47" s="106"/>
      <c r="D47" s="33">
        <f>E47</f>
        <v>188700</v>
      </c>
      <c r="E47" s="27">
        <v>188700</v>
      </c>
      <c r="F47" s="5"/>
      <c r="G47" s="5"/>
      <c r="H47" s="32"/>
      <c r="I47" s="27"/>
    </row>
    <row r="48" spans="2:9" ht="25.5">
      <c r="B48" s="106" t="s">
        <v>42</v>
      </c>
      <c r="C48" s="7" t="str">
        <f>CONCATENATE("Machine(s) ", Donnees_de_jeu!$C$11, "(s)")</f>
        <v>Machine(s) Classique(s)</v>
      </c>
      <c r="D48" s="114">
        <f>SUM(E48:E49)</f>
        <v>60000</v>
      </c>
      <c r="E48" s="27">
        <v>60000</v>
      </c>
      <c r="F48" s="5"/>
      <c r="G48" s="5"/>
      <c r="H48" s="32"/>
      <c r="I48" s="27"/>
    </row>
    <row r="49" spans="2:9" ht="25.5">
      <c r="B49" s="106"/>
      <c r="C49" s="7" t="str">
        <f>CONCATENATE("Machine(s) ", Donnees_de_jeu!$C$12,"(s)")</f>
        <v>Machine(s) Moderne(s)</v>
      </c>
      <c r="D49" s="116"/>
      <c r="E49" s="27">
        <v>0</v>
      </c>
      <c r="F49" s="65"/>
      <c r="G49" s="65"/>
      <c r="H49" s="32"/>
      <c r="I49" s="27"/>
    </row>
    <row r="50" spans="2:9" ht="31.5" customHeight="1">
      <c r="B50" s="92" t="s">
        <v>162</v>
      </c>
      <c r="C50" s="93"/>
      <c r="D50" s="43">
        <f>E50</f>
        <v>30000</v>
      </c>
      <c r="E50" s="56">
        <v>30000</v>
      </c>
      <c r="F50" s="24"/>
      <c r="G50" s="24"/>
      <c r="H50" s="64"/>
      <c r="I50" s="27"/>
    </row>
    <row r="51" spans="2:9">
      <c r="B51" s="92" t="s">
        <v>161</v>
      </c>
      <c r="C51" s="93"/>
      <c r="D51" s="43">
        <f t="shared" ref="D51" si="7">E51</f>
        <v>70000</v>
      </c>
      <c r="E51" s="27">
        <v>70000</v>
      </c>
      <c r="F51" s="66"/>
      <c r="G51" s="67"/>
      <c r="H51" s="32"/>
      <c r="I51" s="27"/>
    </row>
    <row r="52" spans="2:9" ht="12.75" customHeight="1">
      <c r="B52" s="110" t="s">
        <v>43</v>
      </c>
      <c r="C52" s="110"/>
      <c r="D52" s="29">
        <f>SUM(D53:D55)</f>
        <v>927</v>
      </c>
      <c r="E52" s="29">
        <f>SUM(E53:E55)</f>
        <v>927</v>
      </c>
      <c r="F52" s="96" t="s">
        <v>44</v>
      </c>
      <c r="G52" s="95"/>
      <c r="H52" s="29">
        <f>SUM(H53:H55)</f>
        <v>0</v>
      </c>
      <c r="I52" s="29">
        <f>SUM(I53:I55)</f>
        <v>0</v>
      </c>
    </row>
    <row r="53" spans="2:9" ht="12.75" customHeight="1">
      <c r="B53" s="106" t="s">
        <v>45</v>
      </c>
      <c r="C53" s="106"/>
      <c r="D53" s="33">
        <f>E53</f>
        <v>927</v>
      </c>
      <c r="E53" s="27">
        <v>927</v>
      </c>
      <c r="F53" s="92" t="s">
        <v>46</v>
      </c>
      <c r="G53" s="93"/>
      <c r="H53" s="33">
        <f>I53</f>
        <v>0</v>
      </c>
      <c r="I53" s="27"/>
    </row>
    <row r="54" spans="2:9">
      <c r="B54" s="106" t="s">
        <v>47</v>
      </c>
      <c r="C54" s="106"/>
      <c r="D54" s="33">
        <f>E54</f>
        <v>0</v>
      </c>
      <c r="E54" s="27">
        <v>0</v>
      </c>
      <c r="F54" s="122"/>
      <c r="G54" s="123"/>
      <c r="H54" s="32"/>
      <c r="I54" s="27"/>
    </row>
    <row r="55" spans="2:9">
      <c r="B55" s="106" t="s">
        <v>153</v>
      </c>
      <c r="C55" s="106"/>
      <c r="D55" s="33">
        <f>E55</f>
        <v>0</v>
      </c>
      <c r="E55" s="27">
        <v>0</v>
      </c>
      <c r="F55" s="122"/>
      <c r="G55" s="123"/>
      <c r="H55" s="32"/>
      <c r="I55" s="27"/>
    </row>
    <row r="56" spans="2:9" ht="12.75" customHeight="1">
      <c r="B56" s="109" t="s">
        <v>48</v>
      </c>
      <c r="C56" s="110"/>
      <c r="D56" s="29">
        <f>SUM(D57:D62)</f>
        <v>0</v>
      </c>
      <c r="E56" s="29">
        <f>SUM(E57:E62)</f>
        <v>0</v>
      </c>
      <c r="F56" s="94" t="s">
        <v>49</v>
      </c>
      <c r="G56" s="95"/>
      <c r="H56" s="29">
        <f>SUM(H57:H62)</f>
        <v>30000</v>
      </c>
      <c r="I56" s="29">
        <f>SUM(I57:I62)</f>
        <v>30000</v>
      </c>
    </row>
    <row r="57" spans="2:9" ht="27" customHeight="1">
      <c r="B57" s="101" t="s">
        <v>126</v>
      </c>
      <c r="C57" s="25" t="str">
        <f>CONCATENATE("Machine(s) ", Donnees_de_jeu!$C$11, "(s)")</f>
        <v>Machine(s) Classique(s)</v>
      </c>
      <c r="D57" s="114">
        <f>SUM(E57:E58)</f>
        <v>0</v>
      </c>
      <c r="E57" s="28">
        <v>0</v>
      </c>
      <c r="F57" s="101" t="s">
        <v>127</v>
      </c>
      <c r="G57" s="25" t="str">
        <f>CONCATENATE("Machine(s) ", Donnees_de_jeu!$C$11, "(s)")</f>
        <v>Machine(s) Classique(s)</v>
      </c>
      <c r="H57" s="114">
        <f>SUM(I57:I58)</f>
        <v>0</v>
      </c>
      <c r="I57" s="26"/>
    </row>
    <row r="58" spans="2:9" ht="27.75" customHeight="1">
      <c r="B58" s="101"/>
      <c r="C58" s="25" t="str">
        <f>CONCATENATE("Machine(s) ", Donnees_de_jeu!$C$12,"(s)")</f>
        <v>Machine(s) Moderne(s)</v>
      </c>
      <c r="D58" s="116"/>
      <c r="E58" s="28">
        <v>0</v>
      </c>
      <c r="F58" s="101"/>
      <c r="G58" s="25" t="str">
        <f>CONCATENATE("Machine(s) ", Donnees_de_jeu!$C$12,"(s)")</f>
        <v>Machine(s) Moderne(s)</v>
      </c>
      <c r="H58" s="116"/>
      <c r="I58" s="26"/>
    </row>
    <row r="59" spans="2:9">
      <c r="B59" s="117" t="s">
        <v>124</v>
      </c>
      <c r="C59" s="8" t="str">
        <f>Donnees_de_jeu!$C$6</f>
        <v>Scooter G1</v>
      </c>
      <c r="D59" s="114">
        <f>SUM(E59:E61)</f>
        <v>0</v>
      </c>
      <c r="E59" s="27">
        <v>0</v>
      </c>
      <c r="F59" s="102" t="s">
        <v>125</v>
      </c>
      <c r="G59" s="8" t="str">
        <f>Donnees_de_jeu!$C$6</f>
        <v>Scooter G1</v>
      </c>
      <c r="H59" s="114">
        <f>SUM(I59:I61)</f>
        <v>0</v>
      </c>
      <c r="I59" s="27"/>
    </row>
    <row r="60" spans="2:9">
      <c r="B60" s="117"/>
      <c r="C60" s="8" t="str">
        <f>Donnees_de_jeu!$C$7</f>
        <v>Scooter G2</v>
      </c>
      <c r="D60" s="115"/>
      <c r="E60" s="27">
        <v>0</v>
      </c>
      <c r="F60" s="102"/>
      <c r="G60" s="8" t="str">
        <f>Donnees_de_jeu!$C$7</f>
        <v>Scooter G2</v>
      </c>
      <c r="H60" s="115"/>
      <c r="I60" s="27"/>
    </row>
    <row r="61" spans="2:9">
      <c r="B61" s="118"/>
      <c r="C61" s="69" t="str">
        <f>Donnees_de_jeu!$C$8</f>
        <v>Scooter G3</v>
      </c>
      <c r="D61" s="115"/>
      <c r="E61" s="70">
        <v>0</v>
      </c>
      <c r="F61" s="102"/>
      <c r="G61" s="69" t="str">
        <f>Donnees_de_jeu!$C$8</f>
        <v>Scooter G3</v>
      </c>
      <c r="H61" s="116"/>
      <c r="I61" s="27"/>
    </row>
    <row r="62" spans="2:9">
      <c r="B62" s="46"/>
      <c r="C62" s="59"/>
      <c r="D62" s="73"/>
      <c r="E62" s="74"/>
      <c r="F62" s="126" t="s">
        <v>163</v>
      </c>
      <c r="G62" s="127"/>
      <c r="H62" s="68">
        <f>I62</f>
        <v>30000</v>
      </c>
      <c r="I62" s="27">
        <v>30000</v>
      </c>
    </row>
    <row r="63" spans="2:9">
      <c r="B63" s="107" t="s">
        <v>112</v>
      </c>
      <c r="C63" s="108"/>
      <c r="D63" s="71">
        <f>E63</f>
        <v>49102</v>
      </c>
      <c r="E63" s="72">
        <v>49102</v>
      </c>
      <c r="F63" s="99"/>
      <c r="G63" s="100"/>
      <c r="H63" s="34"/>
      <c r="I63" s="35"/>
    </row>
    <row r="64" spans="2:9">
      <c r="B64" s="107" t="s">
        <v>111</v>
      </c>
      <c r="C64" s="107"/>
      <c r="D64" s="38">
        <f>E64</f>
        <v>0</v>
      </c>
      <c r="E64" s="35">
        <v>0</v>
      </c>
      <c r="F64" s="44"/>
      <c r="G64" s="45"/>
      <c r="H64" s="34"/>
      <c r="I64" s="35"/>
    </row>
    <row r="65" spans="2:10" ht="12.75" customHeight="1">
      <c r="B65" s="105" t="s">
        <v>50</v>
      </c>
      <c r="C65" s="105"/>
      <c r="D65" s="124">
        <f>IF(G8&lt;0,0,G8)</f>
        <v>114313</v>
      </c>
      <c r="E65" s="125"/>
      <c r="F65" s="97" t="s">
        <v>51</v>
      </c>
      <c r="G65" s="98"/>
      <c r="H65" s="124">
        <f>IF(G8&gt;0,0,-G8)</f>
        <v>0</v>
      </c>
      <c r="I65" s="125"/>
    </row>
    <row r="66" spans="2:10">
      <c r="B66" s="104" t="s">
        <v>27</v>
      </c>
      <c r="C66" s="104"/>
      <c r="D66" s="39"/>
      <c r="E66" s="37">
        <f>SUM(E25,E52,E56,E63,E64,D65)</f>
        <v>771730</v>
      </c>
      <c r="F66" s="90" t="s">
        <v>27</v>
      </c>
      <c r="G66" s="91"/>
      <c r="H66" s="36"/>
      <c r="I66" s="37">
        <f>SUM(I25,I52,I56,H65)</f>
        <v>771730</v>
      </c>
      <c r="J66" s="10"/>
    </row>
  </sheetData>
  <mergeCells count="59">
    <mergeCell ref="D65:E65"/>
    <mergeCell ref="H65:I65"/>
    <mergeCell ref="B50:C50"/>
    <mergeCell ref="B51:C51"/>
    <mergeCell ref="F62:G62"/>
    <mergeCell ref="B55:C55"/>
    <mergeCell ref="B64:C64"/>
    <mergeCell ref="F55:G55"/>
    <mergeCell ref="B24:E24"/>
    <mergeCell ref="F24:I24"/>
    <mergeCell ref="H57:H58"/>
    <mergeCell ref="H59:H61"/>
    <mergeCell ref="F54:G54"/>
    <mergeCell ref="F26:F28"/>
    <mergeCell ref="F29:F31"/>
    <mergeCell ref="D57:D58"/>
    <mergeCell ref="B32:B34"/>
    <mergeCell ref="B35:B37"/>
    <mergeCell ref="D48:D49"/>
    <mergeCell ref="B66:C66"/>
    <mergeCell ref="D26:D28"/>
    <mergeCell ref="D29:D31"/>
    <mergeCell ref="D32:D34"/>
    <mergeCell ref="D35:D37"/>
    <mergeCell ref="D38:D40"/>
    <mergeCell ref="D41:D43"/>
    <mergeCell ref="D44:D46"/>
    <mergeCell ref="B48:B49"/>
    <mergeCell ref="B52:C52"/>
    <mergeCell ref="B53:C53"/>
    <mergeCell ref="B54:C54"/>
    <mergeCell ref="B59:B61"/>
    <mergeCell ref="B29:B31"/>
    <mergeCell ref="B57:B58"/>
    <mergeCell ref="D59:D61"/>
    <mergeCell ref="B2:G2"/>
    <mergeCell ref="B3:E3"/>
    <mergeCell ref="F3:G3"/>
    <mergeCell ref="B65:C65"/>
    <mergeCell ref="B38:B40"/>
    <mergeCell ref="B41:B43"/>
    <mergeCell ref="B44:B46"/>
    <mergeCell ref="B47:C47"/>
    <mergeCell ref="B63:C63"/>
    <mergeCell ref="B56:C56"/>
    <mergeCell ref="B23:I23"/>
    <mergeCell ref="H26:H28"/>
    <mergeCell ref="H29:H31"/>
    <mergeCell ref="B25:C25"/>
    <mergeCell ref="F25:G25"/>
    <mergeCell ref="B26:B28"/>
    <mergeCell ref="F66:G66"/>
    <mergeCell ref="F53:G53"/>
    <mergeCell ref="F56:G56"/>
    <mergeCell ref="F52:G52"/>
    <mergeCell ref="F65:G65"/>
    <mergeCell ref="F63:G63"/>
    <mergeCell ref="F57:F58"/>
    <mergeCell ref="F59:F61"/>
  </mergeCells>
  <pageMargins left="0.25" right="0.25" top="0.75" bottom="0.75" header="0.3" footer="0.3"/>
  <pageSetup paperSize="8" scale="99"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7"/>
  </sheetPr>
  <dimension ref="B2:G23"/>
  <sheetViews>
    <sheetView workbookViewId="0">
      <selection activeCell="D20" sqref="D20"/>
    </sheetView>
  </sheetViews>
  <sheetFormatPr baseColWidth="10" defaultRowHeight="12.75"/>
  <cols>
    <col min="1" max="1" width="12.140625" customWidth="1"/>
    <col min="2" max="2" width="25.28515625" customWidth="1"/>
    <col min="3" max="3" width="17.85546875" customWidth="1"/>
    <col min="4" max="4" width="18.7109375" customWidth="1"/>
    <col min="5" max="5" width="19" customWidth="1"/>
    <col min="6" max="6" width="15.5703125" customWidth="1"/>
    <col min="7" max="7" width="19" customWidth="1"/>
    <col min="8" max="8" width="11.42578125" customWidth="1"/>
  </cols>
  <sheetData>
    <row r="2" spans="2:7">
      <c r="B2" s="128" t="s">
        <v>52</v>
      </c>
      <c r="C2" s="128"/>
    </row>
    <row r="3" spans="2:7" ht="25.5">
      <c r="B3" s="13" t="str">
        <f>CONCATENATE("Rappel de la trésorerie au 31/12/",Donnees_de_jeu!E6-1)</f>
        <v>Rappel de la trésorerie au 31/12/2022</v>
      </c>
      <c r="C3" s="27">
        <v>26200</v>
      </c>
    </row>
    <row r="4" spans="2:7" ht="25.5">
      <c r="B4" s="13" t="str">
        <f>CONCATENATE("Rappel de la trésorerie prévisionnelle au 01/01/",Donnees_de_jeu!E6)</f>
        <v>Rappel de la trésorerie prévisionnelle au 01/01/2023</v>
      </c>
      <c r="C4" s="27">
        <v>21107</v>
      </c>
    </row>
    <row r="5" spans="2:7">
      <c r="B5" s="13" t="str">
        <f>CONCATENATE("Trésorerie au 01/01/",Donnees_de_jeu!E6)</f>
        <v>Trésorerie au 01/01/2023</v>
      </c>
      <c r="C5" s="27">
        <v>-48893</v>
      </c>
    </row>
    <row r="6" spans="2:7">
      <c r="B6" s="13" t="str">
        <f>CONCATENATE("Trésorerie au 31/12/",Donnees_de_jeu!E6)</f>
        <v>Trésorerie au 31/12/2023</v>
      </c>
      <c r="C6" s="27">
        <v>208969</v>
      </c>
    </row>
    <row r="7" spans="2:7">
      <c r="B7" s="5" t="s">
        <v>53</v>
      </c>
      <c r="C7" s="27">
        <v>4635</v>
      </c>
    </row>
    <row r="8" spans="2:7" ht="25.5">
      <c r="B8" s="13" t="str">
        <f>CONCATENATE("Trésorerie prévisionnelle au 01/01/",Donnees_de_jeu!E6+1)</f>
        <v>Trésorerie prévisionnelle au 01/01/2024</v>
      </c>
      <c r="C8" s="27">
        <v>158940</v>
      </c>
    </row>
    <row r="10" spans="2:7">
      <c r="B10" s="128" t="s">
        <v>54</v>
      </c>
      <c r="C10" s="128"/>
      <c r="D10" s="128"/>
      <c r="E10" s="128"/>
      <c r="F10" s="128"/>
      <c r="G10" s="128"/>
    </row>
    <row r="11" spans="2:7" ht="25.5">
      <c r="B11" s="5" t="s">
        <v>55</v>
      </c>
      <c r="C11" s="5" t="s">
        <v>56</v>
      </c>
      <c r="D11" s="5" t="s">
        <v>57</v>
      </c>
      <c r="E11" s="5" t="s">
        <v>58</v>
      </c>
      <c r="F11" s="5" t="s">
        <v>59</v>
      </c>
      <c r="G11" s="5" t="s">
        <v>60</v>
      </c>
    </row>
    <row r="12" spans="2:7">
      <c r="B12" s="13">
        <f>Donnees_de_jeu!E6</f>
        <v>2023</v>
      </c>
      <c r="C12" s="27"/>
      <c r="D12" s="27"/>
      <c r="E12" s="27"/>
      <c r="F12" s="27"/>
      <c r="G12" s="27"/>
    </row>
    <row r="13" spans="2:7">
      <c r="B13" s="13">
        <f>B12+1</f>
        <v>2024</v>
      </c>
      <c r="C13" s="27"/>
      <c r="D13" s="27"/>
      <c r="E13" s="27"/>
      <c r="F13" s="27"/>
      <c r="G13" s="27"/>
    </row>
    <row r="14" spans="2:7">
      <c r="B14" s="5" t="s">
        <v>61</v>
      </c>
      <c r="C14" s="27"/>
      <c r="D14" s="27"/>
      <c r="E14" s="27"/>
      <c r="F14" s="27"/>
      <c r="G14" s="27"/>
    </row>
    <row r="15" spans="2:7">
      <c r="B15" s="5" t="s">
        <v>62</v>
      </c>
      <c r="C15" s="27"/>
      <c r="D15" s="27"/>
      <c r="E15" s="27"/>
      <c r="F15" s="27"/>
      <c r="G15" s="27"/>
    </row>
    <row r="16" spans="2:7">
      <c r="B16" s="5" t="s">
        <v>61</v>
      </c>
      <c r="C16" s="27"/>
      <c r="D16" s="27"/>
      <c r="E16" s="27"/>
      <c r="F16" s="27"/>
      <c r="G16" s="27"/>
    </row>
    <row r="17" spans="2:7">
      <c r="B17" s="5" t="s">
        <v>63</v>
      </c>
      <c r="C17" s="27"/>
      <c r="D17" s="27"/>
      <c r="E17" s="27"/>
      <c r="F17" s="27"/>
      <c r="G17" s="27"/>
    </row>
    <row r="19" spans="2:7" ht="25.5">
      <c r="B19" s="13" t="str">
        <f>CONCATENATE("Dividendes versés cette année :"," ",Donnees_de_jeu!E6)</f>
        <v>Dividendes versés cette année : 2023</v>
      </c>
      <c r="C19" s="27">
        <v>0</v>
      </c>
    </row>
    <row r="20" spans="2:7" ht="25.5">
      <c r="B20" s="13" t="str">
        <f>CONCATENATE("Dividendes distribuables (max) pour l'année ",Donnees_de_jeu!E6+1," :")</f>
        <v>Dividendes distribuables (max) pour l'année 2024 :</v>
      </c>
      <c r="C20" s="75">
        <v>98220</v>
      </c>
    </row>
    <row r="21" spans="2:7" ht="38.25">
      <c r="B21" s="5" t="s">
        <v>64</v>
      </c>
      <c r="C21" s="75">
        <v>348191</v>
      </c>
    </row>
    <row r="22" spans="2:7" ht="38.25">
      <c r="B22" s="65" t="s">
        <v>65</v>
      </c>
      <c r="C22" s="78">
        <v>557160</v>
      </c>
    </row>
    <row r="23" spans="2:7" ht="25.5">
      <c r="B23" s="79" t="str">
        <f>CONCATENATE("Dividendes qui seront distribués en ",Donnees_de_jeu!E6+1)</f>
        <v>Dividendes qui seront distribués en 2024</v>
      </c>
      <c r="C23" s="77"/>
    </row>
  </sheetData>
  <mergeCells count="2">
    <mergeCell ref="B2:C2"/>
    <mergeCell ref="B10:G10"/>
  </mergeCells>
  <pageMargins left="0" right="0" top="0.39370078740157505" bottom="0.39370078740157505" header="0" footer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90BE-81F2-4679-A880-4120FF2325F2}">
  <sheetPr codeName="Feuil15">
    <tabColor rgb="FFFFC000"/>
  </sheetPr>
  <dimension ref="B2:H3"/>
  <sheetViews>
    <sheetView zoomScale="160" zoomScaleNormal="160" workbookViewId="0">
      <selection activeCell="H11" sqref="H11"/>
    </sheetView>
  </sheetViews>
  <sheetFormatPr baseColWidth="10" defaultRowHeight="12.75"/>
  <cols>
    <col min="2" max="2" width="15.42578125" customWidth="1"/>
    <col min="4" max="4" width="13.7109375" customWidth="1"/>
    <col min="6" max="6" width="15.85546875" customWidth="1"/>
    <col min="7" max="7" width="16.85546875" customWidth="1"/>
  </cols>
  <sheetData>
    <row r="2" spans="2:8" ht="38.25">
      <c r="B2" s="24" t="s">
        <v>164</v>
      </c>
      <c r="C2" s="24" t="s">
        <v>155</v>
      </c>
      <c r="D2" s="24" t="s">
        <v>156</v>
      </c>
      <c r="E2" s="24" t="s">
        <v>157</v>
      </c>
      <c r="F2" s="24" t="s">
        <v>158</v>
      </c>
      <c r="G2" s="24" t="s">
        <v>159</v>
      </c>
      <c r="H2" s="24" t="s">
        <v>160</v>
      </c>
    </row>
    <row r="3" spans="2:8">
      <c r="B3" s="19">
        <v>62</v>
      </c>
      <c r="C3" s="24">
        <v>23</v>
      </c>
      <c r="D3" s="24">
        <v>0</v>
      </c>
      <c r="E3" s="24">
        <v>185</v>
      </c>
      <c r="F3" s="24">
        <v>185</v>
      </c>
      <c r="G3" s="24">
        <f>B3+C3-D3</f>
        <v>85</v>
      </c>
      <c r="H3" s="24">
        <v>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7"/>
  </sheetPr>
  <dimension ref="B2:G17"/>
  <sheetViews>
    <sheetView zoomScale="175" zoomScaleNormal="175" workbookViewId="0">
      <selection activeCell="C4" sqref="C4"/>
    </sheetView>
  </sheetViews>
  <sheetFormatPr baseColWidth="10" defaultRowHeight="12.75"/>
  <cols>
    <col min="1" max="1" width="12.140625" customWidth="1"/>
    <col min="2" max="2" width="33.7109375" customWidth="1"/>
    <col min="3" max="3" width="13.85546875" customWidth="1"/>
    <col min="4" max="5" width="12.140625" customWidth="1"/>
    <col min="6" max="6" width="13.7109375" customWidth="1"/>
    <col min="7" max="7" width="11.42578125" customWidth="1"/>
  </cols>
  <sheetData>
    <row r="2" spans="2:7">
      <c r="B2" s="128" t="s">
        <v>66</v>
      </c>
      <c r="C2" s="128"/>
    </row>
    <row r="3" spans="2:7">
      <c r="B3" s="5" t="s">
        <v>67</v>
      </c>
      <c r="C3" s="27">
        <v>140000</v>
      </c>
    </row>
    <row r="4" spans="2:7" ht="25.5">
      <c r="B4" s="5" t="s">
        <v>68</v>
      </c>
      <c r="C4" s="75"/>
    </row>
    <row r="6" spans="2:7">
      <c r="B6" s="128" t="s">
        <v>69</v>
      </c>
      <c r="C6" s="128"/>
      <c r="D6" s="128"/>
      <c r="E6" s="128"/>
      <c r="F6" s="128"/>
    </row>
    <row r="7" spans="2:7" ht="25.5">
      <c r="B7" s="5" t="s">
        <v>70</v>
      </c>
      <c r="C7" s="5" t="s">
        <v>71</v>
      </c>
      <c r="D7" s="5" t="s">
        <v>72</v>
      </c>
      <c r="E7" s="5" t="s">
        <v>73</v>
      </c>
      <c r="F7" s="5" t="s">
        <v>74</v>
      </c>
    </row>
    <row r="8" spans="2:7">
      <c r="B8" s="7" t="str">
        <f>Donnees_de_jeu!C11</f>
        <v>Classique</v>
      </c>
      <c r="C8" s="5">
        <v>2</v>
      </c>
      <c r="D8" s="5">
        <v>30</v>
      </c>
      <c r="E8" s="5">
        <v>3000</v>
      </c>
      <c r="F8" s="27">
        <v>180000</v>
      </c>
    </row>
    <row r="9" spans="2:7">
      <c r="B9" s="5"/>
      <c r="C9" s="5"/>
      <c r="D9" s="5"/>
      <c r="E9" s="5"/>
      <c r="F9" s="5"/>
    </row>
    <row r="13" spans="2:7">
      <c r="B13" s="128" t="s">
        <v>75</v>
      </c>
      <c r="C13" s="128"/>
      <c r="D13" s="128"/>
      <c r="E13" s="128"/>
      <c r="F13" s="128"/>
    </row>
    <row r="14" spans="2:7" ht="38.25">
      <c r="B14" s="5" t="s">
        <v>76</v>
      </c>
      <c r="C14" s="5" t="s">
        <v>77</v>
      </c>
      <c r="D14" s="5" t="s">
        <v>78</v>
      </c>
      <c r="E14" s="5" t="s">
        <v>33</v>
      </c>
      <c r="F14" s="62" t="s">
        <v>79</v>
      </c>
      <c r="G14" s="11" t="s">
        <v>165</v>
      </c>
    </row>
    <row r="15" spans="2:7">
      <c r="B15" s="8" t="str">
        <f>Donnees_de_jeu!$C$6</f>
        <v>Scooter G1</v>
      </c>
      <c r="C15" s="5">
        <v>190</v>
      </c>
      <c r="D15" s="5">
        <v>2319</v>
      </c>
      <c r="E15" s="5">
        <v>2015</v>
      </c>
      <c r="F15" s="62">
        <v>494</v>
      </c>
      <c r="G15" s="11">
        <v>120</v>
      </c>
    </row>
    <row r="16" spans="2:7">
      <c r="B16" s="8" t="str">
        <f>Donnees_de_jeu!$C$7</f>
        <v>Scooter G2</v>
      </c>
      <c r="C16" s="5"/>
      <c r="D16" s="5"/>
      <c r="E16" s="5"/>
      <c r="F16" s="62"/>
      <c r="G16" s="11">
        <v>140</v>
      </c>
    </row>
    <row r="17" spans="2:7">
      <c r="B17" s="8" t="str">
        <f>Donnees_de_jeu!$C$8</f>
        <v>Scooter G3</v>
      </c>
      <c r="C17" s="5"/>
      <c r="D17" s="5"/>
      <c r="E17" s="5"/>
      <c r="F17" s="62"/>
      <c r="G17" s="11">
        <v>180</v>
      </c>
    </row>
  </sheetData>
  <mergeCells count="3">
    <mergeCell ref="B2:C2"/>
    <mergeCell ref="B6:F6"/>
    <mergeCell ref="B13:F13"/>
  </mergeCells>
  <pageMargins left="0" right="0" top="0.39370078740157505" bottom="0.39370078740157505" header="0" footer="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7"/>
  </sheetPr>
  <dimension ref="B2:K18"/>
  <sheetViews>
    <sheetView zoomScale="160" zoomScaleNormal="160" workbookViewId="0">
      <selection activeCell="K3" sqref="K3"/>
    </sheetView>
  </sheetViews>
  <sheetFormatPr baseColWidth="10" defaultRowHeight="12.75"/>
  <cols>
    <col min="1" max="1" width="12.140625" customWidth="1"/>
    <col min="2" max="2" width="16" customWidth="1"/>
    <col min="3" max="11" width="12.140625" customWidth="1"/>
    <col min="12" max="12" width="11.42578125" customWidth="1"/>
  </cols>
  <sheetData>
    <row r="2" spans="2:11" ht="38.25">
      <c r="B2" s="5" t="s">
        <v>76</v>
      </c>
      <c r="C2" s="5" t="s">
        <v>80</v>
      </c>
      <c r="D2" s="5" t="s">
        <v>81</v>
      </c>
      <c r="E2" s="5" t="s">
        <v>82</v>
      </c>
      <c r="F2" s="5" t="s">
        <v>83</v>
      </c>
      <c r="G2" s="5" t="s">
        <v>84</v>
      </c>
      <c r="H2" s="5" t="s">
        <v>85</v>
      </c>
      <c r="I2" s="5" t="s">
        <v>86</v>
      </c>
      <c r="J2" s="62" t="s">
        <v>87</v>
      </c>
      <c r="K2" s="24" t="str">
        <f>CONCATENATE("Rappel chiffre d'affaires ",Donnees_de_jeu!E6-1)</f>
        <v>Rappel chiffre d'affaires 2022</v>
      </c>
    </row>
    <row r="3" spans="2:11">
      <c r="B3" s="8" t="str">
        <f>Donnees_de_jeu!$C$6</f>
        <v>Scooter G1</v>
      </c>
      <c r="C3" s="5">
        <v>350</v>
      </c>
      <c r="D3" s="5">
        <v>350</v>
      </c>
      <c r="E3" s="76">
        <f>Données_comptables!E35</f>
        <v>40000</v>
      </c>
      <c r="F3" s="5">
        <v>40000</v>
      </c>
      <c r="G3" s="76">
        <f>Données_comptables!E38</f>
        <v>30000</v>
      </c>
      <c r="H3" s="5">
        <v>2</v>
      </c>
      <c r="I3" s="5">
        <v>2</v>
      </c>
      <c r="J3" s="62">
        <v>2015</v>
      </c>
      <c r="K3" s="83">
        <v>0</v>
      </c>
    </row>
    <row r="4" spans="2:11">
      <c r="B4" s="8" t="str">
        <f>Donnees_de_jeu!$C$7</f>
        <v>Scooter G2</v>
      </c>
      <c r="C4" s="5"/>
      <c r="D4" s="5"/>
      <c r="E4" s="76">
        <f>Données_comptables!E36</f>
        <v>0</v>
      </c>
      <c r="F4" s="5"/>
      <c r="G4" s="76">
        <f>Données_comptables!E39</f>
        <v>0</v>
      </c>
      <c r="H4" s="5"/>
      <c r="I4" s="5"/>
      <c r="J4" s="62"/>
      <c r="K4" s="83">
        <v>0</v>
      </c>
    </row>
    <row r="5" spans="2:11">
      <c r="B5" s="8" t="str">
        <f>Donnees_de_jeu!$C$8</f>
        <v>Scooter G3</v>
      </c>
      <c r="C5" s="5"/>
      <c r="D5" s="5"/>
      <c r="E5" s="76">
        <f>Données_comptables!E37</f>
        <v>0</v>
      </c>
      <c r="F5" s="5"/>
      <c r="G5" s="76">
        <f>Données_comptables!E40</f>
        <v>0</v>
      </c>
      <c r="H5" s="5"/>
      <c r="I5" s="5"/>
      <c r="J5" s="62"/>
      <c r="K5" s="83">
        <v>0</v>
      </c>
    </row>
    <row r="8" spans="2:11" ht="13.5" thickBot="1">
      <c r="B8" s="129" t="s">
        <v>88</v>
      </c>
      <c r="C8" s="130"/>
      <c r="D8" s="130"/>
      <c r="E8" s="129"/>
      <c r="F8" s="129"/>
      <c r="G8" s="129"/>
      <c r="H8" s="129"/>
      <c r="I8" s="129"/>
    </row>
    <row r="9" spans="2:11">
      <c r="B9" s="131"/>
      <c r="C9" s="132" t="str">
        <f>Donnees_de_jeu!$C$6</f>
        <v>Scooter G1</v>
      </c>
      <c r="D9" s="133"/>
      <c r="E9" s="132" t="str">
        <f>Donnees_de_jeu!$C$7</f>
        <v>Scooter G2</v>
      </c>
      <c r="F9" s="133"/>
      <c r="G9" s="132" t="str">
        <f>Donnees_de_jeu!$C$8</f>
        <v>Scooter G3</v>
      </c>
      <c r="H9" s="133"/>
      <c r="I9" s="134" t="s">
        <v>89</v>
      </c>
    </row>
    <row r="10" spans="2:11">
      <c r="B10" s="131"/>
      <c r="C10" s="15" t="s">
        <v>33</v>
      </c>
      <c r="D10" s="16" t="s">
        <v>90</v>
      </c>
      <c r="E10" s="15" t="s">
        <v>33</v>
      </c>
      <c r="F10" s="16" t="s">
        <v>90</v>
      </c>
      <c r="G10" s="15" t="s">
        <v>33</v>
      </c>
      <c r="H10" s="16" t="s">
        <v>90</v>
      </c>
      <c r="I10" s="134"/>
    </row>
    <row r="11" spans="2:11">
      <c r="B11" s="21" t="str">
        <f>Donnees_de_jeu!F11</f>
        <v>E1</v>
      </c>
      <c r="C11" s="15"/>
      <c r="D11" s="16"/>
      <c r="E11" s="15"/>
      <c r="F11" s="16"/>
      <c r="G11" s="15"/>
      <c r="H11" s="16"/>
      <c r="I11" s="1"/>
    </row>
    <row r="12" spans="2:11">
      <c r="B12" s="21" t="str">
        <f>Donnees_de_jeu!F12</f>
        <v>E2</v>
      </c>
      <c r="C12" s="15"/>
      <c r="D12" s="16"/>
      <c r="E12" s="15"/>
      <c r="F12" s="16"/>
      <c r="G12" s="15"/>
      <c r="H12" s="16"/>
      <c r="I12" s="1"/>
    </row>
    <row r="13" spans="2:11">
      <c r="B13" s="21" t="str">
        <f>Donnees_de_jeu!F13</f>
        <v>E3</v>
      </c>
      <c r="C13" s="15"/>
      <c r="D13" s="16"/>
      <c r="E13" s="15"/>
      <c r="F13" s="16"/>
      <c r="G13" s="15"/>
      <c r="H13" s="16"/>
      <c r="I13" s="1"/>
    </row>
    <row r="14" spans="2:11">
      <c r="B14" s="21" t="str">
        <f>Donnees_de_jeu!F14</f>
        <v>E4</v>
      </c>
      <c r="C14" s="15"/>
      <c r="D14" s="16"/>
      <c r="E14" s="15"/>
      <c r="F14" s="16"/>
      <c r="G14" s="15"/>
      <c r="H14" s="16"/>
      <c r="I14" s="1"/>
    </row>
    <row r="15" spans="2:11">
      <c r="B15" s="21" t="str">
        <f>Donnees_de_jeu!F15</f>
        <v>E5</v>
      </c>
      <c r="C15" s="15"/>
      <c r="D15" s="16"/>
      <c r="E15" s="15"/>
      <c r="F15" s="16"/>
      <c r="G15" s="15"/>
      <c r="H15" s="16"/>
      <c r="I15" s="1"/>
    </row>
    <row r="16" spans="2:11">
      <c r="B16" s="21" t="str">
        <f>Donnees_de_jeu!F16</f>
        <v>E6</v>
      </c>
      <c r="C16" s="15"/>
      <c r="D16" s="16"/>
      <c r="E16" s="15"/>
      <c r="F16" s="16"/>
      <c r="G16" s="15"/>
      <c r="H16" s="16"/>
      <c r="I16" s="1"/>
    </row>
    <row r="17" spans="2:9">
      <c r="B17" s="14" t="s">
        <v>93</v>
      </c>
      <c r="C17" s="15"/>
      <c r="D17" s="16"/>
      <c r="E17" s="15"/>
      <c r="F17" s="16"/>
      <c r="G17" s="15"/>
      <c r="H17" s="16"/>
      <c r="I17" s="4"/>
    </row>
    <row r="18" spans="2:9" ht="13.5" thickBot="1">
      <c r="B18" s="14" t="s">
        <v>94</v>
      </c>
      <c r="C18" s="17"/>
      <c r="D18" s="18"/>
      <c r="E18" s="17"/>
      <c r="F18" s="18"/>
      <c r="G18" s="17"/>
      <c r="H18" s="18"/>
      <c r="I18" s="1"/>
    </row>
  </sheetData>
  <mergeCells count="6">
    <mergeCell ref="B8:I8"/>
    <mergeCell ref="B9:B10"/>
    <mergeCell ref="C9:D9"/>
    <mergeCell ref="E9:F9"/>
    <mergeCell ref="G9:H9"/>
    <mergeCell ref="I9:I10"/>
  </mergeCells>
  <pageMargins left="0" right="0" top="0.39370078740157505" bottom="0.39370078740157505" header="0" footer="0"/>
  <pageSetup paperSize="9" orientation="portrait" r:id="rId1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4">
    <tabColor theme="9"/>
  </sheetPr>
  <dimension ref="B1:E48"/>
  <sheetViews>
    <sheetView workbookViewId="0">
      <selection activeCell="J35" sqref="J35"/>
    </sheetView>
  </sheetViews>
  <sheetFormatPr baseColWidth="10" defaultRowHeight="12.75"/>
  <cols>
    <col min="2" max="2" width="25.7109375" style="12" customWidth="1"/>
    <col min="3" max="3" width="13.42578125" style="12" customWidth="1"/>
    <col min="4" max="5" width="12.85546875" style="12" bestFit="1" customWidth="1"/>
    <col min="6" max="6" width="12.85546875" customWidth="1"/>
    <col min="8" max="9" width="12.85546875" bestFit="1" customWidth="1"/>
    <col min="10" max="10" width="14.5703125" customWidth="1"/>
    <col min="11" max="11" width="13.7109375" customWidth="1"/>
    <col min="12" max="12" width="11.85546875" bestFit="1" customWidth="1"/>
    <col min="13" max="14" width="12.85546875" bestFit="1" customWidth="1"/>
  </cols>
  <sheetData>
    <row r="1" spans="2:5">
      <c r="B1"/>
      <c r="C1"/>
      <c r="D1"/>
      <c r="E1"/>
    </row>
    <row r="2" spans="2:5" s="12" customFormat="1"/>
    <row r="3" spans="2:5">
      <c r="B3"/>
      <c r="C3"/>
      <c r="D3"/>
      <c r="E3"/>
    </row>
    <row r="4" spans="2:5">
      <c r="B4"/>
      <c r="C4"/>
      <c r="D4"/>
      <c r="E4"/>
    </row>
    <row r="5" spans="2:5">
      <c r="B5"/>
      <c r="C5"/>
      <c r="D5"/>
      <c r="E5"/>
    </row>
    <row r="6" spans="2:5">
      <c r="B6"/>
      <c r="C6"/>
      <c r="D6"/>
      <c r="E6"/>
    </row>
    <row r="7" spans="2:5">
      <c r="B7"/>
      <c r="C7"/>
      <c r="D7"/>
      <c r="E7"/>
    </row>
    <row r="8" spans="2:5">
      <c r="B8"/>
      <c r="C8"/>
      <c r="D8"/>
      <c r="E8"/>
    </row>
    <row r="9" spans="2:5">
      <c r="B9"/>
      <c r="C9"/>
      <c r="D9"/>
      <c r="E9"/>
    </row>
    <row r="10" spans="2:5">
      <c r="B10"/>
      <c r="C10"/>
      <c r="D10"/>
      <c r="E10"/>
    </row>
    <row r="11" spans="2:5" ht="13.5" customHeight="1">
      <c r="B11"/>
      <c r="C11"/>
      <c r="D11"/>
      <c r="E11"/>
    </row>
    <row r="12" spans="2:5">
      <c r="B12"/>
      <c r="C12"/>
      <c r="D12"/>
      <c r="E12"/>
    </row>
    <row r="13" spans="2:5">
      <c r="B13"/>
      <c r="C13"/>
      <c r="D13"/>
      <c r="E13"/>
    </row>
    <row r="14" spans="2:5">
      <c r="B14"/>
      <c r="C14"/>
      <c r="D14"/>
      <c r="E14"/>
    </row>
    <row r="15" spans="2:5">
      <c r="B15"/>
      <c r="C15"/>
      <c r="D15"/>
      <c r="E15"/>
    </row>
    <row r="16" spans="2:5">
      <c r="B16"/>
      <c r="C16"/>
      <c r="D16"/>
      <c r="E16"/>
    </row>
    <row r="17" spans="2:5">
      <c r="B17"/>
      <c r="C17"/>
      <c r="D17"/>
      <c r="E17"/>
    </row>
    <row r="18" spans="2:5">
      <c r="B18"/>
      <c r="C18"/>
      <c r="D18"/>
      <c r="E18"/>
    </row>
    <row r="19" spans="2:5">
      <c r="B19"/>
      <c r="C19"/>
      <c r="D19"/>
      <c r="E19"/>
    </row>
    <row r="20" spans="2:5">
      <c r="B20"/>
      <c r="C20"/>
      <c r="D20"/>
      <c r="E20"/>
    </row>
    <row r="21" spans="2:5">
      <c r="B21"/>
      <c r="C21"/>
      <c r="D21"/>
      <c r="E21"/>
    </row>
    <row r="22" spans="2:5">
      <c r="B22"/>
      <c r="C22"/>
      <c r="D22"/>
      <c r="E22"/>
    </row>
    <row r="23" spans="2:5">
      <c r="B23"/>
      <c r="C23"/>
      <c r="D23"/>
      <c r="E23"/>
    </row>
    <row r="24" spans="2:5">
      <c r="B24"/>
      <c r="C24"/>
      <c r="D24"/>
      <c r="E24"/>
    </row>
    <row r="25" spans="2:5">
      <c r="B25"/>
      <c r="C25"/>
      <c r="D25"/>
      <c r="E25"/>
    </row>
    <row r="26" spans="2:5">
      <c r="B26"/>
      <c r="C26"/>
      <c r="D26"/>
      <c r="E26"/>
    </row>
    <row r="27" spans="2:5">
      <c r="B27"/>
      <c r="C27"/>
      <c r="D27"/>
      <c r="E27"/>
    </row>
    <row r="28" spans="2:5">
      <c r="B28"/>
      <c r="C28"/>
      <c r="D28"/>
      <c r="E28"/>
    </row>
    <row r="29" spans="2:5">
      <c r="B29"/>
      <c r="C29"/>
      <c r="D29"/>
      <c r="E29"/>
    </row>
    <row r="30" spans="2:5">
      <c r="B30"/>
      <c r="C30"/>
      <c r="D30"/>
      <c r="E30"/>
    </row>
    <row r="31" spans="2:5">
      <c r="B31"/>
      <c r="C31"/>
      <c r="D31"/>
      <c r="E31"/>
    </row>
    <row r="32" spans="2:5">
      <c r="B32"/>
      <c r="C32"/>
      <c r="D32"/>
      <c r="E32"/>
    </row>
    <row r="33" spans="2:5">
      <c r="B33"/>
      <c r="C33"/>
      <c r="D33"/>
      <c r="E33"/>
    </row>
    <row r="34" spans="2:5" ht="12.75" customHeight="1">
      <c r="B34"/>
      <c r="C34"/>
      <c r="D34"/>
      <c r="E34"/>
    </row>
    <row r="35" spans="2:5">
      <c r="B35"/>
      <c r="C35"/>
      <c r="D35"/>
      <c r="E35"/>
    </row>
    <row r="36" spans="2:5" ht="25.5" customHeight="1">
      <c r="B36"/>
      <c r="C36"/>
      <c r="D36"/>
      <c r="E36"/>
    </row>
    <row r="37" spans="2:5">
      <c r="B37"/>
      <c r="C37"/>
      <c r="D37"/>
      <c r="E37"/>
    </row>
    <row r="38" spans="2:5" ht="13.5" customHeight="1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 ht="12.75" customHeight="1">
      <c r="B41"/>
      <c r="C41"/>
      <c r="D41"/>
      <c r="E41"/>
    </row>
    <row r="42" spans="2:5" ht="12.75" customHeight="1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8" spans="2:5" ht="14.25" customHeight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1D8B5-F488-4799-B8D2-71DC4B559210}">
  <sheetPr codeName="Feuil6">
    <tabColor theme="9"/>
  </sheetPr>
  <dimension ref="A1"/>
  <sheetViews>
    <sheetView workbookViewId="0">
      <selection activeCell="J19" sqref="J19"/>
    </sheetView>
  </sheetViews>
  <sheetFormatPr baseColWidth="10" defaultRowHeight="12.75"/>
  <cols>
    <col min="2" max="2" width="13.28515625" customWidth="1"/>
    <col min="3" max="3" width="22.7109375" customWidth="1"/>
    <col min="4" max="4" width="12.85546875" bestFit="1" customWidth="1"/>
    <col min="7" max="7" width="12.85546875" bestFit="1" customWidth="1"/>
    <col min="9" max="9" width="15.7109375" customWidth="1"/>
    <col min="10" max="10" width="23" customWidth="1"/>
    <col min="11" max="11" width="23.42578125" customWidth="1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68DAC-AB54-4477-94B9-EBFF2D4A26D5}">
  <sheetPr codeName="Feuil8">
    <tabColor theme="9"/>
  </sheetPr>
  <dimension ref="A3:A50"/>
  <sheetViews>
    <sheetView zoomScale="85" zoomScaleNormal="85" workbookViewId="0">
      <selection activeCell="B1" sqref="B1:CA1048576"/>
    </sheetView>
  </sheetViews>
  <sheetFormatPr baseColWidth="10" defaultRowHeight="12.75"/>
  <sheetData>
    <row r="3" ht="12.75" customHeight="1"/>
    <row r="8" ht="27.75" customHeight="1"/>
    <row r="10" ht="15" customHeight="1"/>
    <row r="11" ht="12.75" customHeight="1"/>
    <row r="12" ht="42" customHeight="1"/>
    <row r="15" ht="12.75" customHeight="1"/>
    <row r="18" ht="14.25" customHeight="1"/>
    <row r="31" ht="12.75" customHeight="1"/>
    <row r="47" ht="25.5" customHeight="1"/>
    <row r="48" ht="24.75" customHeight="1"/>
    <row r="50" ht="27.7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Donnees_de_jeu</vt:lpstr>
      <vt:lpstr>Données_comptables</vt:lpstr>
      <vt:lpstr>Données_financières</vt:lpstr>
      <vt:lpstr>Données_RH</vt:lpstr>
      <vt:lpstr>Données_techniques</vt:lpstr>
      <vt:lpstr>Données_commerciales</vt:lpstr>
      <vt:lpstr>Charges_compta_analytique</vt:lpstr>
      <vt:lpstr>Coûts_choisis(à_renommer)</vt:lpstr>
      <vt:lpstr>Ecarts</vt:lpstr>
      <vt:lpstr>SIG</vt:lpstr>
      <vt:lpstr>(C)AF</vt:lpstr>
      <vt:lpstr>Bilan_fonc</vt:lpstr>
      <vt:lpstr>Proj_inv</vt:lpstr>
      <vt:lpstr>Ratios_analyse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BATISTA SOARES</dc:creator>
  <cp:lastModifiedBy>Carine Longeat</cp:lastModifiedBy>
  <cp:revision>5</cp:revision>
  <cp:lastPrinted>2023-06-26T12:58:33Z</cp:lastPrinted>
  <dcterms:created xsi:type="dcterms:W3CDTF">2022-11-13T11:38:28Z</dcterms:created>
  <dcterms:modified xsi:type="dcterms:W3CDTF">2023-09-10T10:16:01Z</dcterms:modified>
</cp:coreProperties>
</file>