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8580" tabRatio="692" activeTab="0"/>
  </bookViews>
  <sheets>
    <sheet name="Processus Intégration PFE" sheetId="1" r:id="rId1"/>
    <sheet name="Processus pédagogique" sheetId="2" r:id="rId2"/>
    <sheet name="Fiche de liaison " sheetId="3" r:id="rId3"/>
    <sheet name="Fiche Diagnostic renseignée" sheetId="4" r:id="rId4"/>
    <sheet name="Fiche pédagogique" sheetId="5" r:id="rId5"/>
    <sheet name="Eval retour  PFE 1- Enoncé" sheetId="6" r:id="rId6"/>
    <sheet name="Eval retour PFE 2- Enoncé" sheetId="7" r:id="rId7"/>
    <sheet name="Eval retour PFE 3 - Enoncé" sheetId="8" r:id="rId8"/>
    <sheet name="Eval retour PFE 1 - Corrigé" sheetId="9" r:id="rId9"/>
    <sheet name="Eval retour PFE 2 - Corrigé" sheetId="10" r:id="rId10"/>
    <sheet name="Eval retour PFE 3 - Corrigé" sheetId="11" r:id="rId11"/>
    <sheet name="Exercice de remédiation énoncé" sheetId="12" r:id="rId12"/>
    <sheet name="Exercice de remédiation corrigé" sheetId="13" r:id="rId13"/>
  </sheets>
  <definedNames/>
  <calcPr fullCalcOnLoad="1"/>
</workbook>
</file>

<file path=xl/sharedStrings.xml><?xml version="1.0" encoding="utf-8"?>
<sst xmlns="http://schemas.openxmlformats.org/spreadsheetml/2006/main" count="956" uniqueCount="452">
  <si>
    <t>FICHE DE LIAISON</t>
  </si>
  <si>
    <t>Nom de l'élève :</t>
  </si>
  <si>
    <t>COMPÉTENCES</t>
  </si>
  <si>
    <t>Négociées</t>
  </si>
  <si>
    <t>Réalisées</t>
  </si>
  <si>
    <t>Réalisation</t>
  </si>
  <si>
    <t>Outil informatique   Logiciel utilisé</t>
  </si>
  <si>
    <t>Document utilisé   Manuellement</t>
  </si>
  <si>
    <t>Différentiel</t>
  </si>
  <si>
    <t>q</t>
  </si>
  <si>
    <t xml:space="preserve">Période : </t>
  </si>
  <si>
    <t>Demander le remboursement d’un crédit de TVA</t>
  </si>
  <si>
    <t>Préparer, contrôler, établir des déclarations de TVA</t>
  </si>
  <si>
    <t>Enregistrer les déclarations et le paiement de la TVA</t>
  </si>
  <si>
    <t>Pour déterminer la TVA collectée et la TVA déductible de la période vous avez abordé :</t>
  </si>
  <si>
    <r>
      <t xml:space="preserve">Les opérations avec le </t>
    </r>
    <r>
      <rPr>
        <b/>
        <i/>
        <sz val="10"/>
        <rFont val="Bimini"/>
        <family val="2"/>
      </rPr>
      <t>reste du monde</t>
    </r>
    <r>
      <rPr>
        <sz val="10"/>
        <rFont val="Bimini"/>
        <family val="2"/>
      </rPr>
      <t xml:space="preserve"> (Hors UE)</t>
    </r>
  </si>
  <si>
    <r>
      <t xml:space="preserve">Les opérations relatives aux </t>
    </r>
    <r>
      <rPr>
        <b/>
        <i/>
        <sz val="10"/>
        <rFont val="Bimini"/>
        <family val="2"/>
      </rPr>
      <t>échanges intracommunautaires</t>
    </r>
  </si>
  <si>
    <r>
      <t xml:space="preserve">Les </t>
    </r>
    <r>
      <rPr>
        <b/>
        <i/>
        <sz val="10"/>
        <rFont val="Bimini"/>
        <family val="2"/>
      </rPr>
      <t>prestations de services</t>
    </r>
    <r>
      <rPr>
        <sz val="10"/>
        <rFont val="Bimini"/>
        <family val="2"/>
      </rPr>
      <t xml:space="preserve"> (TVA sur les encaissements)</t>
    </r>
  </si>
  <si>
    <r>
      <t xml:space="preserve">Les </t>
    </r>
    <r>
      <rPr>
        <b/>
        <i/>
        <sz val="10"/>
        <rFont val="Bimini"/>
        <family val="2"/>
      </rPr>
      <t>livraisons à  soi-même</t>
    </r>
    <r>
      <rPr>
        <sz val="10"/>
        <rFont val="Bimini"/>
        <family val="2"/>
      </rPr>
      <t xml:space="preserve"> de biens corporels</t>
    </r>
  </si>
  <si>
    <t>L'entreprise concernée est soumise au régime de déclaration suivant :</t>
  </si>
  <si>
    <r>
      <t xml:space="preserve">Régime du </t>
    </r>
    <r>
      <rPr>
        <b/>
        <i/>
        <sz val="10"/>
        <rFont val="Bimini"/>
        <family val="2"/>
      </rPr>
      <t>réel normal</t>
    </r>
  </si>
  <si>
    <r>
      <t xml:space="preserve">Régime du </t>
    </r>
    <r>
      <rPr>
        <b/>
        <i/>
        <sz val="10"/>
        <rFont val="Bimini"/>
        <family val="2"/>
      </rPr>
      <t>réel simplifié</t>
    </r>
  </si>
  <si>
    <r>
      <t xml:space="preserve">Régime du </t>
    </r>
    <r>
      <rPr>
        <b/>
        <i/>
        <sz val="10"/>
        <rFont val="Bimini"/>
        <family val="2"/>
      </rPr>
      <t>forfait</t>
    </r>
  </si>
  <si>
    <t>Vous avez procédé :</t>
  </si>
  <si>
    <t>Au calcul de la TVA à décaisser ou crédit à reporter</t>
  </si>
  <si>
    <r>
      <t>Notions de</t>
    </r>
    <r>
      <rPr>
        <b/>
        <i/>
        <sz val="10"/>
        <rFont val="Bimini"/>
        <family val="2"/>
      </rPr>
      <t xml:space="preserve"> fait générateur et exigibilité</t>
    </r>
  </si>
  <si>
    <r>
      <t>Notion de "</t>
    </r>
    <r>
      <rPr>
        <b/>
        <i/>
        <sz val="10"/>
        <rFont val="Bimini"/>
        <family val="2"/>
      </rPr>
      <t>TVA sur les débits</t>
    </r>
    <r>
      <rPr>
        <sz val="10"/>
        <rFont val="Bimini"/>
        <family val="2"/>
      </rPr>
      <t>"</t>
    </r>
  </si>
  <si>
    <t>FICHE DIAGNOSTIC</t>
  </si>
  <si>
    <t>%</t>
  </si>
  <si>
    <t>B</t>
  </si>
  <si>
    <t xml:space="preserve">A l'élaboration de la déclaration CA3 </t>
  </si>
  <si>
    <t>A l'élaboration de la déclaration CA12</t>
  </si>
  <si>
    <t>N°compte</t>
  </si>
  <si>
    <t>Intitulés des comptes</t>
  </si>
  <si>
    <t>Cumul débit</t>
  </si>
  <si>
    <t>Cumul crédit</t>
  </si>
  <si>
    <t>Solde Débit</t>
  </si>
  <si>
    <t>Solde Crédit</t>
  </si>
  <si>
    <t>TVA déductible sur immobilisations</t>
  </si>
  <si>
    <t>TVA à décaisser</t>
  </si>
  <si>
    <t>TVA collectée à 19,60%</t>
  </si>
  <si>
    <t>Période :</t>
  </si>
  <si>
    <t>1er Juin 2004 au 30 juin 2004</t>
  </si>
  <si>
    <t>Ventes de Marchandises France à  5,50%</t>
  </si>
  <si>
    <t>Achats de Marchandises France à 19,60%</t>
  </si>
  <si>
    <t>Ventes de Marchandises France à 19,60%</t>
  </si>
  <si>
    <t>TVA collectée à 5,50%</t>
  </si>
  <si>
    <t>N° Compte</t>
  </si>
  <si>
    <t>Débit</t>
  </si>
  <si>
    <t>Crédit</t>
  </si>
  <si>
    <t>TICKET COMPTABLE</t>
  </si>
  <si>
    <t>Libellé :</t>
  </si>
  <si>
    <t>Date :</t>
  </si>
  <si>
    <t xml:space="preserve">Journal des  : </t>
  </si>
  <si>
    <t>Intitulés du compte</t>
  </si>
  <si>
    <t>A</t>
  </si>
  <si>
    <t>Montant des opérations réalisées</t>
  </si>
  <si>
    <t>Opérations imposables (H.T.)</t>
  </si>
  <si>
    <t>Opérations non imposables</t>
  </si>
  <si>
    <t>01</t>
  </si>
  <si>
    <t>Ventes, prestations de services</t>
  </si>
  <si>
    <t>04</t>
  </si>
  <si>
    <t>Exportations hors CEE</t>
  </si>
  <si>
    <t>0032</t>
  </si>
  <si>
    <t>02</t>
  </si>
  <si>
    <t>Autres opérations imposables</t>
  </si>
  <si>
    <t>05</t>
  </si>
  <si>
    <t>Autres opérations non imposables</t>
  </si>
  <si>
    <t>0033</t>
  </si>
  <si>
    <t>03</t>
  </si>
  <si>
    <t>Acquisitions intracommunautaires</t>
  </si>
  <si>
    <t>0031</t>
  </si>
  <si>
    <t>06</t>
  </si>
  <si>
    <t>Livraisons intracommunautaires</t>
  </si>
  <si>
    <t>0034</t>
  </si>
  <si>
    <t>(dont ventes à distance et/ou</t>
  </si>
  <si>
    <t>opérations de montage :</t>
  </si>
  <si>
    <t>.....................................)</t>
  </si>
  <si>
    <t>Décompte de la TVA à payer</t>
  </si>
  <si>
    <r>
      <t xml:space="preserve">Opérations imposables </t>
    </r>
    <r>
      <rPr>
        <b/>
        <sz val="9"/>
        <rFont val="Arial"/>
        <family val="0"/>
      </rPr>
      <t>(lignes 1 à 3 ventilées par taux)</t>
    </r>
  </si>
  <si>
    <t>Base hors taxes</t>
  </si>
  <si>
    <t>Taxe due</t>
  </si>
  <si>
    <t>07</t>
  </si>
  <si>
    <t>Taux 19,60%......................................................................................................................</t>
  </si>
  <si>
    <t>0200</t>
  </si>
  <si>
    <t>08</t>
  </si>
  <si>
    <t>Taux 5,50%........................................................................................................................</t>
  </si>
  <si>
    <t>0100</t>
  </si>
  <si>
    <t>09</t>
  </si>
  <si>
    <t>Anciens taux......................................................................................................................</t>
  </si>
  <si>
    <t>0900</t>
  </si>
  <si>
    <t>10</t>
  </si>
  <si>
    <t>Opérations imposables à un taux particulier (décompte effectué sur annexe 3310 A)....</t>
  </si>
  <si>
    <t>0950</t>
  </si>
  <si>
    <t>11</t>
  </si>
  <si>
    <t>Opérations réalisées dans les DOM...................................................................................</t>
  </si>
  <si>
    <t>0920</t>
  </si>
  <si>
    <t>12</t>
  </si>
  <si>
    <r>
      <t xml:space="preserve">TVA antérieurement déduite à reverser </t>
    </r>
    <r>
      <rPr>
        <sz val="7"/>
        <rFont val="Arial"/>
        <family val="2"/>
      </rPr>
      <t>(pour les redevables RSI crédit au 31-12 dont le remboursement a été demandé).</t>
    </r>
  </si>
  <si>
    <t>0600</t>
  </si>
  <si>
    <r>
      <t>Total (lignes 07 à 13)</t>
    </r>
    <r>
      <rPr>
        <sz val="8"/>
        <rFont val="Arial"/>
        <family val="0"/>
      </rPr>
      <t>........................................</t>
    </r>
  </si>
  <si>
    <t>Dont TVA sur acquisitions</t>
  </si>
  <si>
    <r>
      <t>intracommunautaires</t>
    </r>
    <r>
      <rPr>
        <sz val="8"/>
        <rFont val="Arial"/>
        <family val="0"/>
      </rPr>
      <t>...........................</t>
    </r>
  </si>
  <si>
    <t>0035</t>
  </si>
  <si>
    <t>Déductions</t>
  </si>
  <si>
    <t>Biens constituant des immobilisations..................................................................................................................</t>
  </si>
  <si>
    <t>0703</t>
  </si>
  <si>
    <t>Autres biens et services......................................................................................................................................</t>
  </si>
  <si>
    <t>0702</t>
  </si>
  <si>
    <t>Autre TVA à déduire....................................................................................................................</t>
  </si>
  <si>
    <t>Report du crédit apparaissant ligne 24 de la précédente déclaration..............................</t>
  </si>
  <si>
    <t>(A convertir si ce crédit est en francs et votre déclaration en euros)</t>
  </si>
  <si>
    <r>
      <t>Total des lignes 18 + 19</t>
    </r>
    <r>
      <rPr>
        <sz val="8"/>
        <rFont val="Arial"/>
        <family val="0"/>
      </rPr>
      <t>.......................</t>
    </r>
  </si>
  <si>
    <t>0701</t>
  </si>
  <si>
    <r>
      <t>Total (lignes 16 + 17 + 20)</t>
    </r>
    <r>
      <rPr>
        <sz val="8"/>
        <rFont val="Arial"/>
        <family val="0"/>
      </rPr>
      <t>................................</t>
    </r>
  </si>
  <si>
    <t>Indiquer ici le pourcentage de</t>
  </si>
  <si>
    <t>déduction applicable pour la période</t>
  </si>
  <si>
    <t>s'il est différent de 100%</t>
  </si>
  <si>
    <t>Taxe à payer</t>
  </si>
  <si>
    <t>Crédit de TVA (ligne 21 - ligne 14)</t>
  </si>
  <si>
    <t>0705</t>
  </si>
  <si>
    <t>TVA nette due (ligne 14 - ligne 21)...........</t>
  </si>
  <si>
    <t>Remboursement demandé</t>
  </si>
  <si>
    <t>Taxes assimilées calculées sur</t>
  </si>
  <si>
    <t>sur formulaire n°3519 joint</t>
  </si>
  <si>
    <t>annexe n°3310 A</t>
  </si>
  <si>
    <t>Crédit à reporter ligne 19</t>
  </si>
  <si>
    <t>Sommes à imputer y compris</t>
  </si>
  <si>
    <t>de la prochaine déclaration</t>
  </si>
  <si>
    <t>acompte congés</t>
  </si>
  <si>
    <t>(Cette somme est à reporter</t>
  </si>
  <si>
    <t>Sommes à ajouter y compris</t>
  </si>
  <si>
    <t>ligne 19 de la prochaine déclaration)</t>
  </si>
  <si>
    <t>Attention ! Une situation de TVA créditrice</t>
  </si>
  <si>
    <t>(ligne 22 servie) ne dispense pas du paiement</t>
  </si>
  <si>
    <t>Total à payer........</t>
  </si>
  <si>
    <t>des taxes assimilées déclarées ligne 26.</t>
  </si>
  <si>
    <t>(N'oubliez pas de joindre le règlement)</t>
  </si>
  <si>
    <t>La loi n°78-17 du 6 janvier 1978 relative à l'informatique, aux fichiers et aux libertés, garantit aux entreprises individuelles un droit d'accès et de rectification aux données les concernant.</t>
  </si>
  <si>
    <t>Société Ingénierie Informatique</t>
  </si>
  <si>
    <t>S2I</t>
  </si>
  <si>
    <t>PROVENCE AUTO SERVICE</t>
  </si>
  <si>
    <t>SA au capital de 50 000 €</t>
  </si>
  <si>
    <t>Provence Auto Service</t>
  </si>
  <si>
    <t>Concessionnaire PEUGEOT</t>
  </si>
  <si>
    <t>FACTURE 2615</t>
  </si>
  <si>
    <t>75015 - PARIS</t>
  </si>
  <si>
    <t>45, Avenue du 8 mai 1945</t>
  </si>
  <si>
    <t>Siège social :  45, Avenue du 8 mai 1945</t>
  </si>
  <si>
    <t>Siret : 125 025 558 00013</t>
  </si>
  <si>
    <t>13700 - MARIGNANE</t>
  </si>
  <si>
    <t>13 700 - MARIGNANE</t>
  </si>
  <si>
    <r>
      <t>(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42-31-71-71</t>
    </r>
  </si>
  <si>
    <t>Sté PRODIS</t>
  </si>
  <si>
    <r>
      <t></t>
    </r>
    <r>
      <rPr>
        <sz val="10"/>
        <rFont val="Times New Roman"/>
        <family val="1"/>
      </rPr>
      <t xml:space="preserve"> Provauto@aol.fr</t>
    </r>
  </si>
  <si>
    <t>Mécanique auto - Carrosserie</t>
  </si>
  <si>
    <t>DESIGNATION</t>
  </si>
  <si>
    <t>QTE</t>
  </si>
  <si>
    <t>P.U.</t>
  </si>
  <si>
    <t>Montant</t>
  </si>
  <si>
    <t>S.A. au capital de 65 000 €</t>
  </si>
  <si>
    <t>13 100 - AIX EN PROVENCE</t>
  </si>
  <si>
    <t xml:space="preserve">Travaux de configuration du système d'exploitation </t>
  </si>
  <si>
    <t>Réf.</t>
  </si>
  <si>
    <t>Dénomination</t>
  </si>
  <si>
    <t>Total H.T.</t>
  </si>
  <si>
    <t>VN</t>
  </si>
  <si>
    <t>TVA 19.60%</t>
  </si>
  <si>
    <t>TOTAL HT</t>
  </si>
  <si>
    <t>Total T.T.C.</t>
  </si>
  <si>
    <t>TVA</t>
  </si>
  <si>
    <t>Montant TTC</t>
  </si>
  <si>
    <t>Net à payer</t>
  </si>
  <si>
    <t xml:space="preserve">Acompte du </t>
  </si>
  <si>
    <t>Net à Payer</t>
  </si>
  <si>
    <t>Solde par chèque le :</t>
  </si>
  <si>
    <t>SIRET 303 292 627 00013 - APE 501 Z</t>
  </si>
  <si>
    <t xml:space="preserve">Travail à Faire : </t>
  </si>
  <si>
    <t>Faites correspondre aux dates portées sur les axes du temps les événements suivants :</t>
  </si>
  <si>
    <t>A - La société S2I est soumise au régime des encaissements</t>
  </si>
  <si>
    <t>B - La société S2I a opté pour les débits</t>
  </si>
  <si>
    <t>C - Facture 2615 - Provence auto service</t>
  </si>
  <si>
    <t>On vous propose d'analyser les 2 factures suivantes  :</t>
  </si>
  <si>
    <t>Camionette Berlingo (Utilitaire)</t>
  </si>
  <si>
    <t xml:space="preserve">      ………………..</t>
  </si>
  <si>
    <t xml:space="preserve">           ………………</t>
  </si>
  <si>
    <t xml:space="preserve">    ……………….</t>
  </si>
  <si>
    <t xml:space="preserve">        ……………..</t>
  </si>
  <si>
    <t>·    Fait générateur :………………...……………...…………………...……………………………...………………</t>
  </si>
  <si>
    <t>·    Exigibilité (précisez le montant de la TVA exigible).……………………………………………………………..</t>
  </si>
  <si>
    <r>
      <t xml:space="preserve">Les échanges </t>
    </r>
    <r>
      <rPr>
        <b/>
        <i/>
        <sz val="10"/>
        <rFont val="Bimini"/>
        <family val="2"/>
      </rPr>
      <t>nationaux de biens meubles</t>
    </r>
    <r>
      <rPr>
        <sz val="10"/>
        <rFont val="Bimini"/>
        <family val="2"/>
      </rPr>
      <t xml:space="preserve"> (marchandises, produits finis)</t>
    </r>
  </si>
  <si>
    <t>Attendues</t>
  </si>
  <si>
    <t>ÉVALUATION DE RETOUR DE PFE</t>
  </si>
  <si>
    <t>GÉRER LES OPÉRATIONS RELATIVES À LA DECLARATION DE TVA</t>
  </si>
  <si>
    <t>TVA due Intracommunautaire 19,60%</t>
  </si>
  <si>
    <t>TVA déductible sur ABS à 19,60%</t>
  </si>
  <si>
    <t>TVA déductible Intracommunautaire à 19,60%</t>
  </si>
  <si>
    <t>Achats de Marchandises UE à 19,60%</t>
  </si>
  <si>
    <t>Ventes de Marchandises UE</t>
  </si>
  <si>
    <t>Comptes :</t>
  </si>
  <si>
    <t>Calculs</t>
  </si>
  <si>
    <t>445661 :</t>
  </si>
  <si>
    <t>445662 :</t>
  </si>
  <si>
    <t>445710 :</t>
  </si>
  <si>
    <t>445711 :</t>
  </si>
  <si>
    <t>Question 1 - Justifier et contrôler les soldes de TVA en utilisant 2 méthodes différentes :</t>
  </si>
  <si>
    <t>On vous présente l'extrait de balance suivante :</t>
  </si>
  <si>
    <t>Question 2 - Calculer la TVA collectée de la période :</t>
  </si>
  <si>
    <t>Question 3 - Calculer de la TVA déductible de la période :</t>
  </si>
  <si>
    <t>Question 4 - Déterminer la TVA à payer ou le crédit de TVA à reporter :</t>
  </si>
  <si>
    <t>Question 5 - Présenter l'écriture de la déclaration  de la TVA du mois de Juin</t>
  </si>
  <si>
    <t>Question 6 - Etablir la CA3</t>
  </si>
  <si>
    <t>CA3</t>
  </si>
  <si>
    <t>Solde du compte 445710</t>
  </si>
  <si>
    <t>Solde du compte 445711</t>
  </si>
  <si>
    <t>Solde du compte 445200</t>
  </si>
  <si>
    <t>Solde du compte 445620</t>
  </si>
  <si>
    <t>Solde du compte 445661</t>
  </si>
  <si>
    <t>Solde</t>
  </si>
  <si>
    <t>Solde du compte 445662</t>
  </si>
  <si>
    <t>TVA  collectée de la période</t>
  </si>
  <si>
    <t>TVA  déductible de la période</t>
  </si>
  <si>
    <t>-</t>
  </si>
  <si>
    <t>=</t>
  </si>
  <si>
    <t>Opérations diverses</t>
  </si>
  <si>
    <t>Déclaration de TVA CA3 - Juin 2004</t>
  </si>
  <si>
    <t>Totaux</t>
  </si>
  <si>
    <t>France</t>
  </si>
  <si>
    <t>Union Européenne</t>
  </si>
  <si>
    <t>Pour contrôle</t>
  </si>
  <si>
    <t>Fait qui donne naissance à la TVA</t>
  </si>
  <si>
    <t>Date à laquelle la TVA devient exigible par le trésor public</t>
  </si>
  <si>
    <t>L'entreprise Jardin Confort entretien les jardins et réalise toutes sortes de décorations florales .</t>
  </si>
  <si>
    <t>Elle est soumise au régime de la TVA sur les encaissements.</t>
  </si>
  <si>
    <t>Pour le client SCI Les oiseaux :</t>
  </si>
  <si>
    <t>Report</t>
  </si>
  <si>
    <t>Facture N°4160</t>
  </si>
  <si>
    <t>Facture N°4161</t>
  </si>
  <si>
    <t>Facture N°4163</t>
  </si>
  <si>
    <t>Facture N°4164</t>
  </si>
  <si>
    <t>Facture N°4169</t>
  </si>
  <si>
    <t>Facture N°4170</t>
  </si>
  <si>
    <t>Facture N°4172</t>
  </si>
  <si>
    <t>Facture N°4173</t>
  </si>
  <si>
    <t>Facture N°4177</t>
  </si>
  <si>
    <t>Chèque N° 145262 / Fact 4095</t>
  </si>
  <si>
    <t>Chèque N° 145262 / Fact 4160 4161</t>
  </si>
  <si>
    <t>Avoir 456</t>
  </si>
  <si>
    <t>Avoir 451</t>
  </si>
  <si>
    <t>Date</t>
  </si>
  <si>
    <t>Libellé</t>
  </si>
  <si>
    <t>Compte 411026 - SCI Les oiseaux</t>
  </si>
  <si>
    <t>Question 1 - Calculer le chiffre d'affaires HT du client SCI au titre du mois de Juin :</t>
  </si>
  <si>
    <t>Question 2 - Calculer le montant de sa TVA collectée :</t>
  </si>
  <si>
    <t>TTC</t>
  </si>
  <si>
    <t>On additionne tous les chèques reçus (sommes inscrites au crédit) :</t>
  </si>
  <si>
    <t>Pour Calculer la TVA comprise dans ces règlement :</t>
  </si>
  <si>
    <t>TVA =&gt;</t>
  </si>
  <si>
    <t>On additionne toutes factures et on retranche les avoirs : On obtient ainsi un CATTC</t>
  </si>
  <si>
    <t>Solde du Cpte achats France (607200) * 19,6%</t>
  </si>
  <si>
    <t>Solde du Cpte achats UE (6072020) * 19,6%</t>
  </si>
  <si>
    <t>Solde du Cpte Vtes F.  5,50% (707100) * 5,5%</t>
  </si>
  <si>
    <t>Solde du Cpte Vtes F.  19,60 % (707110) * 19,6%</t>
  </si>
  <si>
    <t>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</si>
  <si>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…………………………………………………………………………………………………………………………………………………………………………...</t>
  </si>
  <si>
    <t>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</si>
  <si>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</t>
  </si>
  <si>
    <t>………………………………………………………………………….</t>
  </si>
  <si>
    <t>GÉRER LES OPÉRATIONS RELATIVES A LA DÉCLARATION DE TVA</t>
  </si>
  <si>
    <t>Acquises</t>
  </si>
  <si>
    <t>A compléter par le tuteur</t>
  </si>
  <si>
    <t>A compléter par l'élève</t>
  </si>
  <si>
    <t>A compléter par le professeur</t>
  </si>
  <si>
    <t>FICHE PÉDAGOGIQUE</t>
  </si>
  <si>
    <t>Titre de la séquence pédagogique :</t>
  </si>
  <si>
    <r>
      <t xml:space="preserve">Classe : </t>
    </r>
  </si>
  <si>
    <t xml:space="preserve">1ère année Baccalauréat </t>
  </si>
  <si>
    <t xml:space="preserve">Spécialité ou option : </t>
  </si>
  <si>
    <t>Comptabilité</t>
  </si>
  <si>
    <r>
      <t>Durée de réalisation du thème </t>
    </r>
    <r>
      <rPr>
        <b/>
        <sz val="9"/>
        <rFont val="Comic Sans MS"/>
        <family val="4"/>
      </rPr>
      <t xml:space="preserve">:  </t>
    </r>
  </si>
  <si>
    <t>Objectifs :</t>
  </si>
  <si>
    <t>Gestion des opérations relatives à la déclaration de TVA</t>
  </si>
  <si>
    <t>Ø</t>
  </si>
  <si>
    <t>Pré-requis :</t>
  </si>
  <si>
    <t>Comptabiliser des factures d'achats et de ventes</t>
  </si>
  <si>
    <t xml:space="preserve">Déroulement de la séquence </t>
  </si>
  <si>
    <t>Tous  les élèves sont concernés</t>
  </si>
  <si>
    <t>Étapes</t>
  </si>
  <si>
    <t>Supports</t>
  </si>
  <si>
    <t xml:space="preserve">Méthode pédagogique </t>
  </si>
  <si>
    <t>Durée indicative</t>
  </si>
  <si>
    <t>Vérification des compétences attendues</t>
  </si>
  <si>
    <t xml:space="preserve">Évaluation : </t>
  </si>
  <si>
    <t>Act. 1 : Calculs divers et décl. CA3 - Opé. Intra-com.</t>
  </si>
  <si>
    <t>Travail individuel</t>
  </si>
  <si>
    <t>20 minutes</t>
  </si>
  <si>
    <t>EVALUATION DE</t>
  </si>
  <si>
    <t>Act. 2 : Calcul d'une TVA Exigible à partir Cpte Client</t>
  </si>
  <si>
    <t>RETOUR DE PFE</t>
  </si>
  <si>
    <t>Act. 3 : Fait générateur exigibilité</t>
  </si>
  <si>
    <r>
      <t xml:space="preserve">    </t>
    </r>
    <r>
      <rPr>
        <b/>
        <sz val="9"/>
        <rFont val="Comic Sans MS"/>
        <family val="4"/>
      </rPr>
      <t>CORRIGÉ PROFESSEUR</t>
    </r>
  </si>
  <si>
    <t>Travail modulaire par groupe Cf Fiche Diagnostic</t>
  </si>
  <si>
    <t xml:space="preserve">Répartition des </t>
  </si>
  <si>
    <t>Des activités partielles</t>
  </si>
  <si>
    <t>Les échanges nationaux de biens mobiliers</t>
  </si>
  <si>
    <t>élèves par groupes</t>
  </si>
  <si>
    <t>modulaires +</t>
  </si>
  <si>
    <t>Travail par groupe</t>
  </si>
  <si>
    <t>en fonction de la</t>
  </si>
  <si>
    <t>Des documents ressources</t>
  </si>
  <si>
    <t>Intégration d'échanges Intracommunautaires</t>
  </si>
  <si>
    <t>fiche diagnostic</t>
  </si>
  <si>
    <t>ressources</t>
  </si>
  <si>
    <t>Enregistrement  de la CA3 et du paiement</t>
  </si>
  <si>
    <t>Notions de fait générateur et exigibilité</t>
  </si>
  <si>
    <t>Les prestations de services</t>
  </si>
  <si>
    <t>L'option pour l'imposition d'après les débits</t>
  </si>
  <si>
    <t>Mise en application pour une déclaration CA3</t>
  </si>
  <si>
    <t>Concerne les compétences</t>
  </si>
  <si>
    <t>Les opérations avec le reste du monde (Hors UE)</t>
  </si>
  <si>
    <t>hors évaluation</t>
  </si>
  <si>
    <t>Intégration de livraisons à soi-même</t>
  </si>
  <si>
    <t>2 heures</t>
  </si>
  <si>
    <t xml:space="preserve">qui font l'objet d'un </t>
  </si>
  <si>
    <t>Régime du réel simplifié, élaboration d'une CA12</t>
  </si>
  <si>
    <t>ou Travail individuel</t>
  </si>
  <si>
    <t>cours</t>
  </si>
  <si>
    <t>Demande de remboursement d'un crédit de TVA</t>
  </si>
  <si>
    <t>ÉVALUATION FINALE : 1 heure</t>
  </si>
  <si>
    <t>Séance 2</t>
  </si>
  <si>
    <t>Séance 3</t>
  </si>
  <si>
    <t>GROUPES</t>
  </si>
  <si>
    <t>Elèves</t>
  </si>
  <si>
    <t>Elaboration de la déclaration CA3</t>
  </si>
  <si>
    <t>Calcul de la TVA à décaisser ou crédit à reporter</t>
  </si>
  <si>
    <t>G1 : Elèves référents du G2</t>
  </si>
  <si>
    <t>G2 : Remédiation modulaire aidée</t>
  </si>
  <si>
    <t>G3 : Séance complète classique</t>
  </si>
  <si>
    <t>Alexandra</t>
  </si>
  <si>
    <t>X</t>
  </si>
  <si>
    <t>Cécile</t>
  </si>
  <si>
    <t>Edwige</t>
  </si>
  <si>
    <t>Emilie</t>
  </si>
  <si>
    <t>Flora</t>
  </si>
  <si>
    <t>Jason</t>
  </si>
  <si>
    <t>Lucie</t>
  </si>
  <si>
    <t>Michel</t>
  </si>
  <si>
    <t>Mohamed</t>
  </si>
  <si>
    <t>Moussa</t>
  </si>
  <si>
    <t>Pedro</t>
  </si>
  <si>
    <t>Pierre</t>
  </si>
  <si>
    <t>Raoul</t>
  </si>
  <si>
    <t>Stevy</t>
  </si>
  <si>
    <t>Avant la PFE</t>
  </si>
  <si>
    <t>Pendant la PFE</t>
  </si>
  <si>
    <t>Après la PFE</t>
  </si>
  <si>
    <t>Evaluation</t>
  </si>
  <si>
    <t>Enseignant</t>
  </si>
  <si>
    <t>Elève</t>
  </si>
  <si>
    <t>Première</t>
  </si>
  <si>
    <t>Terminale</t>
  </si>
  <si>
    <t>L'entreprise</t>
  </si>
  <si>
    <t>Les fournisseurs</t>
  </si>
  <si>
    <t>Les clients</t>
  </si>
  <si>
    <t>La TVA</t>
  </si>
  <si>
    <t>La trésorerie</t>
  </si>
  <si>
    <t>Le personnel &amp; les org. Sociaux</t>
  </si>
  <si>
    <t>Les travaux de fin d'exercice</t>
  </si>
  <si>
    <t>Determination des coûts et gestion prévisionnelle</t>
  </si>
  <si>
    <t>P1</t>
  </si>
  <si>
    <t>P2</t>
  </si>
  <si>
    <t>P3</t>
  </si>
  <si>
    <t>P4</t>
  </si>
  <si>
    <t xml:space="preserve"> diagnostic</t>
  </si>
  <si>
    <t xml:space="preserve">Permet de </t>
  </si>
  <si>
    <t>constituer les groupes</t>
  </si>
  <si>
    <t>Permet de faire le constat sur :</t>
  </si>
  <si>
    <t>Les compétences que l'élève estime maitriser</t>
  </si>
  <si>
    <t>Ce qui a été acquis en Entreprise</t>
  </si>
  <si>
    <t xml:space="preserve">Le différentiel entre les compétences négociées </t>
  </si>
  <si>
    <t>et les compétences réalisées</t>
  </si>
  <si>
    <t>Elle vise toutes les compétences</t>
  </si>
  <si>
    <t>censées avoir été abordées en entreprise</t>
  </si>
  <si>
    <t>Applications</t>
  </si>
  <si>
    <t>+</t>
  </si>
  <si>
    <r>
      <t>Permet de constituer des groupes de travail pour chacune des séances envisagées (</t>
    </r>
    <r>
      <rPr>
        <b/>
        <sz val="11"/>
        <rFont val="Times New Roman"/>
        <family val="1"/>
      </rPr>
      <t xml:space="preserve">Cf </t>
    </r>
    <r>
      <rPr>
        <i/>
        <sz val="11"/>
        <rFont val="Times New Roman"/>
        <family val="1"/>
      </rPr>
      <t>Fiche pédagogique</t>
    </r>
    <r>
      <rPr>
        <sz val="11"/>
        <rFont val="Times New Roman"/>
        <family val="1"/>
      </rPr>
      <t>) :</t>
    </r>
  </si>
  <si>
    <r>
      <t>Groupe 2</t>
    </r>
    <r>
      <rPr>
        <i/>
        <sz val="11"/>
        <rFont val="Times New Roman"/>
        <family val="1"/>
      </rPr>
      <t xml:space="preserve"> :</t>
    </r>
    <r>
      <rPr>
        <sz val="11"/>
        <rFont val="Times New Roman"/>
        <family val="1"/>
      </rPr>
      <t xml:space="preserve"> Ces élèves ne maitrisent pas parfaitement toutes les compétences ; Dans la mise en œuvre de la remédiation modulaire (avec des exercices ciblés) ils seront aidés par des élèves du groupe 1.</t>
    </r>
  </si>
  <si>
    <r>
      <t>Groupe 1</t>
    </r>
    <r>
      <rPr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Les élèves qui maitrisent les compétences abordées en entreprise et évaluées ; ces élèves serviront d'élèves référents au Groupe 2</t>
    </r>
  </si>
  <si>
    <t>8 heures</t>
  </si>
  <si>
    <t>Principe économique de la V.A.</t>
  </si>
  <si>
    <t>Les calculs commerciaux</t>
  </si>
  <si>
    <t>OPERATIONS RELATIVES A LA DECLARATION DE TVA</t>
  </si>
  <si>
    <t>PREMIERE PROFESSIONNELLE COMPTABILITE</t>
  </si>
  <si>
    <t>L'évaluation diagnostic a révélé des carences au niveau des calculs commerciaux :</t>
  </si>
  <si>
    <t>Passage du TTC au HT calcul d'une TVA à partir d'un compte client etc…</t>
  </si>
  <si>
    <t>L'exercice suivant permet de remédier à ces difficultés.</t>
  </si>
  <si>
    <t>Mise en situation</t>
  </si>
  <si>
    <t>Travail à faire :</t>
  </si>
  <si>
    <t>complétez le tableau (Annexe 1) en justifiant tous vos calculs</t>
  </si>
  <si>
    <t>Annexe 1</t>
  </si>
  <si>
    <t>Etat des factures établies au cours du mois de septembre 2004</t>
  </si>
  <si>
    <r>
      <t xml:space="preserve">N° Client </t>
    </r>
    <r>
      <rPr>
        <b/>
        <vertAlign val="superscript"/>
        <sz val="12"/>
        <rFont val="Times New Roman"/>
        <family val="1"/>
      </rPr>
      <t>1</t>
    </r>
  </si>
  <si>
    <t>Nom Client</t>
  </si>
  <si>
    <t>Montant H.T</t>
  </si>
  <si>
    <t>Taux TVA</t>
  </si>
  <si>
    <t>Montant TVA</t>
  </si>
  <si>
    <t>Frameto</t>
  </si>
  <si>
    <t>Gecomo</t>
  </si>
  <si>
    <t>Kimono</t>
  </si>
  <si>
    <t>Gepetto</t>
  </si>
  <si>
    <t>Coelmo</t>
  </si>
  <si>
    <t>Riguetto</t>
  </si>
  <si>
    <t>Poletto</t>
  </si>
  <si>
    <r>
      <t>N° Client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(1)</t>
    </r>
  </si>
  <si>
    <t>N°client est composé du 411 + 3 premières lettres du nom</t>
  </si>
  <si>
    <t>Calculs :</t>
  </si>
  <si>
    <t>Frameto :</t>
  </si>
  <si>
    <t>…………………………………………………………………………….……………………</t>
  </si>
  <si>
    <t>Gecomo :</t>
  </si>
  <si>
    <t>Kimono :</t>
  </si>
  <si>
    <t>Gepetto :</t>
  </si>
  <si>
    <t xml:space="preserve">Elaboration d'une CA3, Calcul de TVA à décaisser </t>
  </si>
  <si>
    <t>ou crédit de TVA</t>
  </si>
  <si>
    <t>Les échanges nationaux de biens meubles (marchandises, produits finis)</t>
  </si>
  <si>
    <t>Les opérations relatives aux échanges intracommunautaires</t>
  </si>
  <si>
    <t>Les prestations de services (TVA sur les encaissements)</t>
  </si>
  <si>
    <t>Notion de "TVA sur les débits"</t>
  </si>
  <si>
    <t xml:space="preserve"> COMPÉTENCES ACQUISES</t>
  </si>
  <si>
    <t>Vous travaillez en qualité de stagiaire dans l'entreprise individuelle Gramond qui commercialise des objets miniatures</t>
  </si>
  <si>
    <t>1 H</t>
  </si>
  <si>
    <t>2 H</t>
  </si>
  <si>
    <r>
      <t>Groupe 3</t>
    </r>
    <r>
      <rPr>
        <i/>
        <sz val="11"/>
        <rFont val="Times New Roman"/>
        <family val="1"/>
      </rPr>
      <t xml:space="preserve"> :</t>
    </r>
    <r>
      <rPr>
        <sz val="11"/>
        <rFont val="Times New Roman"/>
        <family val="1"/>
      </rPr>
      <t xml:space="preserve"> L'évaluation a révélé des insuffisances qui nécessitent une séance de cours classique avec le professeur</t>
    </r>
  </si>
  <si>
    <t>Organisation des séances 2 et 3 :</t>
  </si>
  <si>
    <t>Concerne l'ensemble de la classe pour des</t>
  </si>
  <si>
    <t>activités non négociées avec l'entreprise</t>
  </si>
  <si>
    <t>Evaluation diagnostic</t>
  </si>
  <si>
    <t xml:space="preserve"> séance 1</t>
  </si>
  <si>
    <t xml:space="preserve">séance 2 </t>
  </si>
  <si>
    <t xml:space="preserve"> 1ère série d'activités élèves</t>
  </si>
  <si>
    <t xml:space="preserve">séance 3 </t>
  </si>
  <si>
    <t>2ème série d'activités élèves</t>
  </si>
  <si>
    <t xml:space="preserve">séance 4 </t>
  </si>
  <si>
    <t>3ème série d'activités élèves</t>
  </si>
  <si>
    <t>20   "</t>
  </si>
  <si>
    <t>ÉVALUATION DIAGNOSTIC DE RETOUR DE PFE</t>
  </si>
  <si>
    <r>
      <t>ACTIVITE 1 :</t>
    </r>
    <r>
      <rPr>
        <u val="single"/>
        <sz val="12"/>
        <color indexed="10"/>
        <rFont val="Comic Sans MS"/>
        <family val="4"/>
      </rPr>
      <t xml:space="preserve"> Calcul d'une TVA à Payer et élaboration d'une CA3</t>
    </r>
  </si>
  <si>
    <r>
      <t>ACTIVITE 2  :</t>
    </r>
    <r>
      <rPr>
        <u val="single"/>
        <sz val="12"/>
        <color indexed="10"/>
        <rFont val="Comic Sans MS"/>
        <family val="4"/>
      </rPr>
      <t xml:space="preserve"> Calcul d'une TVA exigible</t>
    </r>
  </si>
  <si>
    <r>
      <t>ACTIVITE 3 :</t>
    </r>
    <r>
      <rPr>
        <u val="single"/>
        <sz val="12"/>
        <color indexed="10"/>
        <rFont val="Comic Sans MS"/>
        <family val="4"/>
      </rPr>
      <t xml:space="preserve"> Analyse de factures - Fait générateur exigibilité</t>
    </r>
  </si>
  <si>
    <r>
      <t>ACTIVITE 2 :</t>
    </r>
    <r>
      <rPr>
        <u val="single"/>
        <sz val="12"/>
        <color indexed="10"/>
        <rFont val="Comic Sans MS"/>
        <family val="4"/>
      </rPr>
      <t xml:space="preserve"> Calcul d'une TVA exigible</t>
    </r>
  </si>
  <si>
    <t>Exemple d'un    EXERCICE MODULAIRE</t>
  </si>
  <si>
    <t>Corrigé d'un exemple d' EXERCICE MODULAIRE</t>
  </si>
  <si>
    <t>Demander le remboursement d'un crédit de TVA</t>
  </si>
</sst>
</file>

<file path=xl/styles.xml><?xml version="1.0" encoding="utf-8"?>
<styleSheet xmlns="http://schemas.openxmlformats.org/spreadsheetml/2006/main">
  <numFmts count="2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_-* #,##0.00\ [$€-1]_-;\-* #,##0.00\ [$€-1]_-;_-* &quot;-&quot;??\ [$€-1]_-"/>
    <numFmt numFmtId="176" formatCode="#,##0.00_ ;\-#,##0.00\ "/>
    <numFmt numFmtId="177" formatCode="#,##0.0"/>
    <numFmt numFmtId="178" formatCode="mmm\-yyyy"/>
    <numFmt numFmtId="179" formatCode="0.000"/>
    <numFmt numFmtId="180" formatCode="_-* #,##0.00\ [$€-1]_-;\-* #,##0.00\ [$€-1]_-;_-* &quot;-&quot;??\ [$€-1]_-;_-@_-"/>
  </numFmts>
  <fonts count="109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Bangle"/>
      <family val="0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Wingdings"/>
      <family val="0"/>
    </font>
    <font>
      <sz val="12"/>
      <color indexed="17"/>
      <name val="Times New Roman"/>
      <family val="0"/>
    </font>
    <font>
      <b/>
      <sz val="12"/>
      <color indexed="10"/>
      <name val="Times New Roman"/>
      <family val="1"/>
    </font>
    <font>
      <sz val="12"/>
      <color indexed="10"/>
      <name val="Wingdings"/>
      <family val="0"/>
    </font>
    <font>
      <sz val="12"/>
      <color indexed="10"/>
      <name val="Times New Roman"/>
      <family val="0"/>
    </font>
    <font>
      <b/>
      <sz val="12"/>
      <color indexed="12"/>
      <name val="Times New Roman"/>
      <family val="1"/>
    </font>
    <font>
      <sz val="12"/>
      <color indexed="12"/>
      <name val="Wingdings"/>
      <family val="0"/>
    </font>
    <font>
      <sz val="12"/>
      <color indexed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Bimini"/>
      <family val="2"/>
    </font>
    <font>
      <sz val="10"/>
      <name val="Wingdings"/>
      <family val="0"/>
    </font>
    <font>
      <sz val="11"/>
      <name val="Bimini"/>
      <family val="2"/>
    </font>
    <font>
      <sz val="11"/>
      <name val="Times New Roman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Bimini"/>
      <family val="2"/>
    </font>
    <font>
      <b/>
      <i/>
      <sz val="10"/>
      <name val="Bimini"/>
      <family val="2"/>
    </font>
    <font>
      <b/>
      <sz val="11"/>
      <name val="Bimini"/>
      <family val="2"/>
    </font>
    <font>
      <sz val="8"/>
      <name val="Times New Roman"/>
      <family val="1"/>
    </font>
    <font>
      <sz val="22"/>
      <name val="Bangle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0"/>
    </font>
    <font>
      <sz val="16"/>
      <color indexed="10"/>
      <name val="Times New Roman"/>
      <family val="0"/>
    </font>
    <font>
      <sz val="8"/>
      <name val="Arial"/>
      <family val="2"/>
    </font>
    <font>
      <b/>
      <sz val="16"/>
      <color indexed="10"/>
      <name val="Times New Roman"/>
      <family val="1"/>
    </font>
    <font>
      <sz val="10"/>
      <color indexed="9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12"/>
      <color indexed="47"/>
      <name val="Times New Roman"/>
      <family val="1"/>
    </font>
    <font>
      <b/>
      <sz val="16"/>
      <color indexed="10"/>
      <name val="Arial"/>
      <family val="2"/>
    </font>
    <font>
      <sz val="6"/>
      <name val="Arial"/>
      <family val="2"/>
    </font>
    <font>
      <sz val="8"/>
      <name val="Tahoma"/>
      <family val="2"/>
    </font>
    <font>
      <sz val="26"/>
      <name val="Bertram"/>
      <family val="5"/>
    </font>
    <font>
      <sz val="14"/>
      <color indexed="12"/>
      <name val="Engravers MT"/>
      <family val="1"/>
    </font>
    <font>
      <sz val="12"/>
      <name val="Webdings"/>
      <family val="1"/>
    </font>
    <font>
      <sz val="10"/>
      <name val="Webdings"/>
      <family val="1"/>
    </font>
    <font>
      <b/>
      <sz val="12"/>
      <name val="Rockwell"/>
      <family val="1"/>
    </font>
    <font>
      <b/>
      <u val="single"/>
      <sz val="12"/>
      <name val="Times New Roman"/>
      <family val="1"/>
    </font>
    <font>
      <b/>
      <sz val="12"/>
      <name val="Footlight MT Light"/>
      <family val="1"/>
    </font>
    <font>
      <sz val="18"/>
      <color indexed="17"/>
      <name val="Times New Roman"/>
      <family val="1"/>
    </font>
    <font>
      <b/>
      <sz val="10"/>
      <name val="Rockwell"/>
      <family val="1"/>
    </font>
    <font>
      <sz val="12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i/>
      <sz val="9"/>
      <color indexed="12"/>
      <name val="Comic Sans MS"/>
      <family val="4"/>
    </font>
    <font>
      <sz val="18"/>
      <color indexed="18"/>
      <name val="Comic Sans MS"/>
      <family val="4"/>
    </font>
    <font>
      <b/>
      <sz val="12"/>
      <color indexed="18"/>
      <name val="Comic Sans MS"/>
      <family val="4"/>
    </font>
    <font>
      <sz val="12"/>
      <color indexed="18"/>
      <name val="Comic Sans MS"/>
      <family val="4"/>
    </font>
    <font>
      <sz val="16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0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i/>
      <sz val="11"/>
      <color indexed="10"/>
      <name val="Comic Sans MS"/>
      <family val="4"/>
    </font>
    <font>
      <b/>
      <sz val="8"/>
      <color indexed="10"/>
      <name val="Times New Roman"/>
      <family val="1"/>
    </font>
    <font>
      <u val="single"/>
      <sz val="12"/>
      <color indexed="10"/>
      <name val="Comic Sans MS"/>
      <family val="4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53"/>
      <name val="Times New Roman"/>
      <family val="1"/>
    </font>
    <font>
      <b/>
      <u val="single"/>
      <sz val="9"/>
      <name val="Comic Sans MS"/>
      <family val="4"/>
    </font>
    <font>
      <b/>
      <sz val="9"/>
      <name val="Comic Sans MS"/>
      <family val="4"/>
    </font>
    <font>
      <i/>
      <sz val="12"/>
      <name val="Times New Roman"/>
      <family val="1"/>
    </font>
    <font>
      <sz val="9"/>
      <name val="Wingdings"/>
      <family val="0"/>
    </font>
    <font>
      <b/>
      <u val="single"/>
      <sz val="9"/>
      <color indexed="62"/>
      <name val="Comic Sans MS"/>
      <family val="4"/>
    </font>
    <font>
      <sz val="9"/>
      <name val="Comic Sans MS"/>
      <family val="4"/>
    </font>
    <font>
      <b/>
      <sz val="9"/>
      <color indexed="62"/>
      <name val="Comic Sans MS"/>
      <family val="4"/>
    </font>
    <font>
      <b/>
      <sz val="12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0"/>
    </font>
    <font>
      <sz val="3"/>
      <color indexed="9"/>
      <name val="Arial"/>
      <family val="2"/>
    </font>
    <font>
      <sz val="3"/>
      <name val="Arial"/>
      <family val="2"/>
    </font>
    <font>
      <b/>
      <sz val="6"/>
      <color indexed="1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i/>
      <sz val="11"/>
      <color indexed="20"/>
      <name val="Arial"/>
      <family val="2"/>
    </font>
    <font>
      <b/>
      <sz val="11"/>
      <color indexed="19"/>
      <name val="Arial"/>
      <family val="2"/>
    </font>
    <font>
      <sz val="11"/>
      <color indexed="19"/>
      <name val="Arial"/>
      <family val="2"/>
    </font>
    <font>
      <b/>
      <sz val="10"/>
      <color indexed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9"/>
      <name val="Times New Roman"/>
      <family val="1"/>
    </font>
    <font>
      <b/>
      <i/>
      <u val="single"/>
      <sz val="12"/>
      <name val="Times New Roman"/>
      <family val="1"/>
    </font>
    <font>
      <b/>
      <sz val="8"/>
      <name val="Comic Sans MS"/>
      <family val="4"/>
    </font>
    <font>
      <b/>
      <u val="single"/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>
        <color indexed="63"/>
      </right>
      <top style="double"/>
      <bottom style="thin">
        <color indexed="10"/>
      </bottom>
    </border>
    <border>
      <left>
        <color indexed="63"/>
      </left>
      <right>
        <color indexed="63"/>
      </right>
      <top style="double"/>
      <bottom style="thin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>
        <color indexed="55"/>
      </bottom>
    </border>
    <border>
      <left style="thin"/>
      <right style="thin"/>
      <top>
        <color indexed="63"/>
      </top>
      <bottom style="medium">
        <color indexed="55"/>
      </bottom>
    </border>
    <border>
      <left style="thin"/>
      <right style="double"/>
      <top>
        <color indexed="63"/>
      </top>
      <bottom style="medium">
        <color indexed="55"/>
      </bottom>
    </border>
    <border>
      <left style="thin"/>
      <right style="thin"/>
      <top style="thin">
        <color indexed="10"/>
      </top>
      <bottom>
        <color indexed="63"/>
      </bottom>
    </border>
    <border>
      <left>
        <color indexed="63"/>
      </left>
      <right style="double"/>
      <top style="double"/>
      <bottom style="thin">
        <color indexed="10"/>
      </bottom>
    </border>
    <border>
      <left style="thin"/>
      <right style="double"/>
      <top style="thin">
        <color indexed="10"/>
      </top>
      <bottom>
        <color indexed="63"/>
      </bottom>
    </border>
    <border>
      <left style="double"/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medium"/>
      <top style="thin"/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indent="2"/>
    </xf>
    <xf numFmtId="0" fontId="1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6" fillId="0" borderId="0" xfId="0" applyFont="1" applyBorder="1" applyAlignment="1">
      <alignment horizontal="left" indent="6"/>
    </xf>
    <xf numFmtId="0" fontId="22" fillId="0" borderId="0" xfId="0" applyFont="1" applyBorder="1" applyAlignment="1">
      <alignment horizontal="left" inden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indent="6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7" xfId="0" applyFont="1" applyBorder="1" applyAlignment="1">
      <alignment horizontal="center" wrapText="1"/>
    </xf>
    <xf numFmtId="0" fontId="0" fillId="2" borderId="8" xfId="0" applyFill="1" applyBorder="1" applyAlignment="1">
      <alignment/>
    </xf>
    <xf numFmtId="0" fontId="3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30" fillId="2" borderId="0" xfId="0" applyFont="1" applyFill="1" applyAlignment="1">
      <alignment horizontal="right"/>
    </xf>
    <xf numFmtId="0" fontId="31" fillId="2" borderId="9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10" xfId="0" applyBorder="1" applyAlignment="1">
      <alignment horizontal="right"/>
    </xf>
    <xf numFmtId="0" fontId="0" fillId="0" borderId="3" xfId="0" applyFill="1" applyBorder="1" applyAlignment="1">
      <alignment/>
    </xf>
    <xf numFmtId="0" fontId="31" fillId="0" borderId="9" xfId="0" applyFont="1" applyFill="1" applyBorder="1" applyAlignment="1">
      <alignment horizontal="right"/>
    </xf>
    <xf numFmtId="49" fontId="32" fillId="2" borderId="8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0" fillId="0" borderId="11" xfId="0" applyBorder="1" applyAlignment="1">
      <alignment/>
    </xf>
    <xf numFmtId="3" fontId="33" fillId="0" borderId="12" xfId="0" applyNumberFormat="1" applyFont="1" applyBorder="1" applyAlignment="1" applyProtection="1">
      <alignment horizontal="right"/>
      <protection locked="0"/>
    </xf>
    <xf numFmtId="49" fontId="32" fillId="2" borderId="0" xfId="0" applyNumberFormat="1" applyFont="1" applyFill="1" applyAlignment="1">
      <alignment horizontal="center"/>
    </xf>
    <xf numFmtId="0" fontId="32" fillId="0" borderId="0" xfId="0" applyFont="1" applyAlignment="1">
      <alignment horizontal="right"/>
    </xf>
    <xf numFmtId="49" fontId="32" fillId="0" borderId="3" xfId="0" applyNumberFormat="1" applyFont="1" applyFill="1" applyBorder="1" applyAlignment="1">
      <alignment horizontal="center"/>
    </xf>
    <xf numFmtId="3" fontId="31" fillId="0" borderId="13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2" xfId="0" applyNumberFormat="1" applyFill="1" applyBorder="1" applyAlignment="1" applyProtection="1">
      <alignment horizontal="right"/>
      <protection locked="0"/>
    </xf>
    <xf numFmtId="49" fontId="32" fillId="0" borderId="3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1" fillId="0" borderId="4" xfId="0" applyFont="1" applyFill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15" xfId="0" applyBorder="1" applyAlignment="1">
      <alignment horizontal="right"/>
    </xf>
    <xf numFmtId="0" fontId="0" fillId="2" borderId="9" xfId="0" applyFill="1" applyBorder="1" applyAlignment="1">
      <alignment/>
    </xf>
    <xf numFmtId="0" fontId="35" fillId="2" borderId="0" xfId="0" applyFont="1" applyFill="1" applyAlignment="1">
      <alignment horizontal="right"/>
    </xf>
    <xf numFmtId="0" fontId="30" fillId="2" borderId="9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/>
    </xf>
    <xf numFmtId="3" fontId="33" fillId="0" borderId="16" xfId="0" applyNumberFormat="1" applyFont="1" applyFill="1" applyBorder="1" applyAlignment="1" applyProtection="1">
      <alignment horizontal="right"/>
      <protection locked="0"/>
    </xf>
    <xf numFmtId="3" fontId="33" fillId="0" borderId="13" xfId="0" applyNumberFormat="1" applyFont="1" applyFill="1" applyBorder="1" applyAlignment="1" applyProtection="1">
      <alignment horizontal="centerContinuous"/>
      <protection locked="0"/>
    </xf>
    <xf numFmtId="3" fontId="33" fillId="0" borderId="13" xfId="0" applyNumberFormat="1" applyFont="1" applyFill="1" applyBorder="1" applyAlignment="1" applyProtection="1">
      <alignment horizontal="right"/>
      <protection/>
    </xf>
    <xf numFmtId="3" fontId="33" fillId="0" borderId="13" xfId="0" applyNumberFormat="1" applyFont="1" applyFill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/>
      <protection locked="0"/>
    </xf>
    <xf numFmtId="3" fontId="31" fillId="0" borderId="13" xfId="0" applyNumberFormat="1" applyFont="1" applyFill="1" applyBorder="1" applyAlignment="1" applyProtection="1">
      <alignment horizontal="centerContinuous"/>
      <protection locked="0"/>
    </xf>
    <xf numFmtId="3" fontId="31" fillId="0" borderId="13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3" fontId="0" fillId="0" borderId="13" xfId="0" applyNumberFormat="1" applyFill="1" applyBorder="1" applyAlignment="1" applyProtection="1">
      <alignment horizontal="centerContinuous"/>
      <protection locked="0"/>
    </xf>
    <xf numFmtId="49" fontId="0" fillId="0" borderId="3" xfId="0" applyNumberFormat="1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centerContinuous"/>
    </xf>
    <xf numFmtId="3" fontId="31" fillId="0" borderId="13" xfId="0" applyNumberFormat="1" applyFont="1" applyFill="1" applyBorder="1" applyAlignment="1">
      <alignment horizontal="right"/>
    </xf>
    <xf numFmtId="49" fontId="0" fillId="0" borderId="4" xfId="0" applyNumberFormat="1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31" fillId="0" borderId="17" xfId="0" applyFont="1" applyFill="1" applyBorder="1" applyAlignment="1">
      <alignment horizontal="right"/>
    </xf>
    <xf numFmtId="0" fontId="32" fillId="2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32" fillId="0" borderId="2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 applyProtection="1">
      <alignment horizontal="right"/>
      <protection locked="0"/>
    </xf>
    <xf numFmtId="0" fontId="32" fillId="2" borderId="19" xfId="0" applyFont="1" applyFill="1" applyBorder="1" applyAlignment="1">
      <alignment horizontal="center"/>
    </xf>
    <xf numFmtId="0" fontId="37" fillId="0" borderId="0" xfId="0" applyFont="1" applyAlignment="1">
      <alignment/>
    </xf>
    <xf numFmtId="3" fontId="33" fillId="0" borderId="18" xfId="0" applyNumberFormat="1" applyFont="1" applyFill="1" applyBorder="1" applyAlignment="1">
      <alignment horizontal="right"/>
    </xf>
    <xf numFmtId="0" fontId="0" fillId="2" borderId="19" xfId="0" applyFill="1" applyBorder="1" applyAlignment="1">
      <alignment/>
    </xf>
    <xf numFmtId="49" fontId="32" fillId="0" borderId="0" xfId="0" applyNumberFormat="1" applyFont="1" applyFill="1" applyAlignment="1">
      <alignment horizontal="center"/>
    </xf>
    <xf numFmtId="3" fontId="33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ill="1" applyBorder="1" applyAlignment="1">
      <alignment/>
    </xf>
    <xf numFmtId="0" fontId="33" fillId="0" borderId="9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2" fillId="0" borderId="3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0" borderId="9" xfId="0" applyBorder="1" applyAlignment="1">
      <alignment/>
    </xf>
    <xf numFmtId="3" fontId="33" fillId="0" borderId="20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32" fillId="0" borderId="2" xfId="0" applyFont="1" applyBorder="1" applyAlignment="1">
      <alignment/>
    </xf>
    <xf numFmtId="0" fontId="32" fillId="0" borderId="4" xfId="0" applyFont="1" applyBorder="1" applyAlignment="1">
      <alignment horizontal="right"/>
    </xf>
    <xf numFmtId="0" fontId="39" fillId="0" borderId="0" xfId="0" applyFont="1" applyAlignment="1">
      <alignment/>
    </xf>
    <xf numFmtId="3" fontId="40" fillId="0" borderId="16" xfId="0" applyNumberFormat="1" applyFont="1" applyFill="1" applyBorder="1" applyAlignment="1">
      <alignment horizontal="right"/>
    </xf>
    <xf numFmtId="3" fontId="33" fillId="0" borderId="13" xfId="0" applyNumberFormat="1" applyFont="1" applyBorder="1" applyAlignment="1">
      <alignment horizontal="right"/>
    </xf>
    <xf numFmtId="3" fontId="0" fillId="0" borderId="11" xfId="0" applyNumberFormat="1" applyBorder="1" applyAlignment="1" applyProtection="1">
      <alignment horizontal="right"/>
      <protection locked="0"/>
    </xf>
    <xf numFmtId="3" fontId="31" fillId="0" borderId="9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30" fillId="0" borderId="0" xfId="0" applyFont="1" applyAlignment="1">
      <alignment/>
    </xf>
    <xf numFmtId="0" fontId="0" fillId="0" borderId="8" xfId="0" applyBorder="1" applyAlignment="1">
      <alignment/>
    </xf>
    <xf numFmtId="0" fontId="30" fillId="2" borderId="19" xfId="0" applyFont="1" applyFill="1" applyBorder="1" applyAlignment="1">
      <alignment horizontal="left"/>
    </xf>
    <xf numFmtId="0" fontId="30" fillId="0" borderId="0" xfId="0" applyFont="1" applyAlignment="1">
      <alignment horizontal="right"/>
    </xf>
    <xf numFmtId="0" fontId="0" fillId="2" borderId="14" xfId="0" applyFill="1" applyBorder="1" applyAlignment="1">
      <alignment/>
    </xf>
    <xf numFmtId="0" fontId="3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2" borderId="21" xfId="0" applyFill="1" applyBorder="1" applyAlignment="1">
      <alignment/>
    </xf>
    <xf numFmtId="0" fontId="39" fillId="0" borderId="6" xfId="0" applyFont="1" applyBorder="1" applyAlignment="1">
      <alignment/>
    </xf>
    <xf numFmtId="0" fontId="0" fillId="0" borderId="14" xfId="0" applyBorder="1" applyAlignment="1">
      <alignment/>
    </xf>
    <xf numFmtId="0" fontId="31" fillId="0" borderId="17" xfId="0" applyFont="1" applyBorder="1" applyAlignment="1">
      <alignment horizontal="right"/>
    </xf>
    <xf numFmtId="0" fontId="42" fillId="0" borderId="0" xfId="0" applyFont="1" applyAlignment="1">
      <alignment/>
    </xf>
    <xf numFmtId="0" fontId="31" fillId="0" borderId="0" xfId="0" applyFont="1" applyAlignment="1">
      <alignment horizontal="right"/>
    </xf>
    <xf numFmtId="0" fontId="0" fillId="0" borderId="22" xfId="0" applyBorder="1" applyAlignment="1">
      <alignment/>
    </xf>
    <xf numFmtId="0" fontId="44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2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47" fillId="0" borderId="0" xfId="0" applyFont="1" applyBorder="1" applyAlignment="1">
      <alignment/>
    </xf>
    <xf numFmtId="0" fontId="20" fillId="0" borderId="27" xfId="0" applyFont="1" applyBorder="1" applyAlignment="1">
      <alignment horizontal="center" wrapText="1"/>
    </xf>
    <xf numFmtId="43" fontId="20" fillId="0" borderId="17" xfId="18" applyFont="1" applyBorder="1" applyAlignment="1">
      <alignment horizontal="right" vertical="center" wrapText="1"/>
    </xf>
    <xf numFmtId="43" fontId="20" fillId="0" borderId="15" xfId="18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43" fontId="20" fillId="0" borderId="15" xfId="18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10" fontId="0" fillId="0" borderId="27" xfId="0" applyNumberFormat="1" applyBorder="1" applyAlignment="1">
      <alignment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48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2" xfId="0" applyFont="1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Border="1" applyAlignment="1">
      <alignment/>
    </xf>
    <xf numFmtId="0" fontId="25" fillId="0" borderId="0" xfId="0" applyFont="1" applyBorder="1" applyAlignment="1">
      <alignment horizontal="justify"/>
    </xf>
    <xf numFmtId="14" fontId="25" fillId="0" borderId="0" xfId="0" applyNumberFormat="1" applyFont="1" applyBorder="1" applyAlignment="1">
      <alignment horizontal="justify"/>
    </xf>
    <xf numFmtId="0" fontId="50" fillId="0" borderId="0" xfId="0" applyFont="1" applyAlignment="1">
      <alignment/>
    </xf>
    <xf numFmtId="43" fontId="20" fillId="0" borderId="33" xfId="18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2" fillId="0" borderId="34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" fontId="53" fillId="0" borderId="0" xfId="0" applyNumberFormat="1" applyFont="1" applyAlignment="1" quotePrefix="1">
      <alignment horizontal="left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3" fillId="0" borderId="0" xfId="0" applyFont="1" applyAlignment="1">
      <alignment shrinkToFit="1"/>
    </xf>
    <xf numFmtId="0" fontId="55" fillId="0" borderId="35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5" fillId="0" borderId="37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4" fontId="55" fillId="0" borderId="29" xfId="0" applyNumberFormat="1" applyFont="1" applyBorder="1" applyAlignment="1">
      <alignment vertical="center"/>
    </xf>
    <xf numFmtId="4" fontId="58" fillId="0" borderId="29" xfId="0" applyNumberFormat="1" applyFont="1" applyBorder="1" applyAlignment="1">
      <alignment vertical="center"/>
    </xf>
    <xf numFmtId="4" fontId="58" fillId="0" borderId="39" xfId="0" applyNumberFormat="1" applyFont="1" applyBorder="1" applyAlignment="1">
      <alignment vertical="center"/>
    </xf>
    <xf numFmtId="4" fontId="55" fillId="0" borderId="37" xfId="0" applyNumberFormat="1" applyFont="1" applyBorder="1" applyAlignment="1">
      <alignment vertical="center"/>
    </xf>
    <xf numFmtId="4" fontId="58" fillId="0" borderId="37" xfId="0" applyNumberFormat="1" applyFont="1" applyBorder="1" applyAlignment="1">
      <alignment vertical="center"/>
    </xf>
    <xf numFmtId="4" fontId="58" fillId="0" borderId="38" xfId="0" applyNumberFormat="1" applyFont="1" applyBorder="1" applyAlignment="1">
      <alignment vertical="center"/>
    </xf>
    <xf numFmtId="4" fontId="55" fillId="0" borderId="26" xfId="0" applyNumberFormat="1" applyFont="1" applyBorder="1" applyAlignment="1">
      <alignment vertical="center"/>
    </xf>
    <xf numFmtId="4" fontId="58" fillId="0" borderId="26" xfId="0" applyNumberFormat="1" applyFont="1" applyBorder="1" applyAlignment="1">
      <alignment vertical="center"/>
    </xf>
    <xf numFmtId="4" fontId="58" fillId="0" borderId="40" xfId="0" applyNumberFormat="1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5" fillId="0" borderId="41" xfId="0" applyFont="1" applyBorder="1" applyAlignment="1">
      <alignment horizontal="left" vertical="center"/>
    </xf>
    <xf numFmtId="4" fontId="55" fillId="0" borderId="6" xfId="0" applyNumberFormat="1" applyFont="1" applyBorder="1" applyAlignment="1">
      <alignment vertical="center"/>
    </xf>
    <xf numFmtId="4" fontId="55" fillId="0" borderId="41" xfId="0" applyNumberFormat="1" applyFont="1" applyBorder="1" applyAlignment="1">
      <alignment vertic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8" fillId="3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/>
    </xf>
    <xf numFmtId="0" fontId="29" fillId="3" borderId="9" xfId="0" applyFont="1" applyFill="1" applyBorder="1" applyAlignment="1">
      <alignment horizontal="right"/>
    </xf>
    <xf numFmtId="0" fontId="34" fillId="3" borderId="0" xfId="0" applyFont="1" applyFill="1" applyAlignment="1">
      <alignment/>
    </xf>
    <xf numFmtId="0" fontId="34" fillId="3" borderId="0" xfId="0" applyFont="1" applyFill="1" applyAlignment="1">
      <alignment horizontal="right"/>
    </xf>
    <xf numFmtId="0" fontId="0" fillId="3" borderId="8" xfId="0" applyFill="1" applyBorder="1" applyAlignment="1">
      <alignment/>
    </xf>
    <xf numFmtId="0" fontId="3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31" fillId="3" borderId="9" xfId="0" applyFont="1" applyFill="1" applyBorder="1" applyAlignment="1">
      <alignment horizontal="right"/>
    </xf>
    <xf numFmtId="0" fontId="28" fillId="3" borderId="0" xfId="0" applyFont="1" applyFill="1" applyAlignment="1">
      <alignment/>
    </xf>
    <xf numFmtId="0" fontId="28" fillId="3" borderId="0" xfId="0" applyFont="1" applyFill="1" applyAlignment="1">
      <alignment horizontal="right"/>
    </xf>
    <xf numFmtId="0" fontId="62" fillId="3" borderId="9" xfId="0" applyFont="1" applyFill="1" applyBorder="1" applyAlignment="1">
      <alignment horizontal="right"/>
    </xf>
    <xf numFmtId="0" fontId="63" fillId="3" borderId="8" xfId="0" applyFont="1" applyFill="1" applyBorder="1" applyAlignment="1">
      <alignment horizontal="center"/>
    </xf>
    <xf numFmtId="0" fontId="63" fillId="3" borderId="0" xfId="0" applyFont="1" applyFill="1" applyBorder="1" applyAlignment="1">
      <alignment/>
    </xf>
    <xf numFmtId="0" fontId="63" fillId="3" borderId="0" xfId="0" applyFont="1" applyFill="1" applyAlignment="1">
      <alignment/>
    </xf>
    <xf numFmtId="0" fontId="63" fillId="3" borderId="8" xfId="0" applyFont="1" applyFill="1" applyBorder="1" applyAlignment="1">
      <alignment horizontal="left"/>
    </xf>
    <xf numFmtId="0" fontId="64" fillId="3" borderId="0" xfId="0" applyFont="1" applyFill="1" applyAlignment="1">
      <alignment/>
    </xf>
    <xf numFmtId="0" fontId="64" fillId="3" borderId="0" xfId="0" applyFont="1" applyFill="1" applyAlignment="1">
      <alignment horizontal="right"/>
    </xf>
    <xf numFmtId="0" fontId="65" fillId="3" borderId="8" xfId="0" applyFont="1" applyFill="1" applyBorder="1" applyAlignment="1">
      <alignment/>
    </xf>
    <xf numFmtId="0" fontId="63" fillId="3" borderId="0" xfId="0" applyFont="1" applyFill="1" applyAlignment="1">
      <alignment/>
    </xf>
    <xf numFmtId="0" fontId="53" fillId="4" borderId="32" xfId="0" applyFont="1" applyFill="1" applyBorder="1" applyAlignment="1">
      <alignment/>
    </xf>
    <xf numFmtId="0" fontId="57" fillId="4" borderId="8" xfId="0" applyFont="1" applyFill="1" applyBorder="1" applyAlignment="1">
      <alignment/>
    </xf>
    <xf numFmtId="0" fontId="66" fillId="4" borderId="0" xfId="0" applyFont="1" applyFill="1" applyBorder="1" applyAlignment="1">
      <alignment/>
    </xf>
    <xf numFmtId="0" fontId="57" fillId="4" borderId="43" xfId="0" applyFont="1" applyFill="1" applyBorder="1" applyAlignment="1">
      <alignment/>
    </xf>
    <xf numFmtId="0" fontId="53" fillId="4" borderId="44" xfId="0" applyFont="1" applyFill="1" applyBorder="1" applyAlignment="1">
      <alignment/>
    </xf>
    <xf numFmtId="0" fontId="53" fillId="4" borderId="31" xfId="0" applyFont="1" applyFill="1" applyBorder="1" applyAlignment="1">
      <alignment/>
    </xf>
    <xf numFmtId="0" fontId="67" fillId="4" borderId="0" xfId="0" applyFont="1" applyFill="1" applyBorder="1" applyAlignment="1">
      <alignment/>
    </xf>
    <xf numFmtId="4" fontId="67" fillId="4" borderId="0" xfId="0" applyNumberFormat="1" applyFont="1" applyFill="1" applyBorder="1" applyAlignment="1">
      <alignment/>
    </xf>
    <xf numFmtId="0" fontId="67" fillId="4" borderId="10" xfId="0" applyFont="1" applyFill="1" applyBorder="1" applyAlignment="1">
      <alignment/>
    </xf>
    <xf numFmtId="0" fontId="55" fillId="4" borderId="31" xfId="0" applyFont="1" applyFill="1" applyBorder="1" applyAlignment="1">
      <alignment/>
    </xf>
    <xf numFmtId="0" fontId="67" fillId="4" borderId="44" xfId="0" applyFont="1" applyFill="1" applyBorder="1" applyAlignment="1">
      <alignment/>
    </xf>
    <xf numFmtId="0" fontId="67" fillId="4" borderId="0" xfId="0" applyFont="1" applyFill="1" applyBorder="1" applyAlignment="1">
      <alignment horizontal="center"/>
    </xf>
    <xf numFmtId="0" fontId="67" fillId="4" borderId="44" xfId="0" applyFont="1" applyFill="1" applyBorder="1" applyAlignment="1">
      <alignment horizontal="center"/>
    </xf>
    <xf numFmtId="4" fontId="67" fillId="4" borderId="44" xfId="0" applyNumberFormat="1" applyFont="1" applyFill="1" applyBorder="1" applyAlignment="1">
      <alignment/>
    </xf>
    <xf numFmtId="0" fontId="53" fillId="4" borderId="45" xfId="0" applyFont="1" applyFill="1" applyBorder="1" applyAlignment="1">
      <alignment/>
    </xf>
    <xf numFmtId="0" fontId="53" fillId="4" borderId="5" xfId="0" applyFont="1" applyFill="1" applyBorder="1" applyAlignment="1">
      <alignment/>
    </xf>
    <xf numFmtId="0" fontId="53" fillId="4" borderId="42" xfId="0" applyFont="1" applyFill="1" applyBorder="1" applyAlignment="1">
      <alignment/>
    </xf>
    <xf numFmtId="0" fontId="53" fillId="4" borderId="8" xfId="0" applyFont="1" applyFill="1" applyBorder="1" applyAlignment="1">
      <alignment/>
    </xf>
    <xf numFmtId="0" fontId="53" fillId="4" borderId="0" xfId="0" applyFont="1" applyFill="1" applyBorder="1" applyAlignment="1">
      <alignment/>
    </xf>
    <xf numFmtId="0" fontId="53" fillId="4" borderId="10" xfId="0" applyFont="1" applyFill="1" applyBorder="1" applyAlignment="1">
      <alignment/>
    </xf>
    <xf numFmtId="0" fontId="53" fillId="4" borderId="43" xfId="0" applyFont="1" applyFill="1" applyBorder="1" applyAlignment="1">
      <alignment/>
    </xf>
    <xf numFmtId="0" fontId="67" fillId="4" borderId="5" xfId="0" applyFont="1" applyFill="1" applyBorder="1" applyAlignment="1">
      <alignment/>
    </xf>
    <xf numFmtId="4" fontId="68" fillId="4" borderId="5" xfId="0" applyNumberFormat="1" applyFont="1" applyFill="1" applyBorder="1" applyAlignment="1">
      <alignment/>
    </xf>
    <xf numFmtId="4" fontId="68" fillId="4" borderId="0" xfId="0" applyNumberFormat="1" applyFont="1" applyFill="1" applyBorder="1" applyAlignment="1">
      <alignment/>
    </xf>
    <xf numFmtId="4" fontId="68" fillId="4" borderId="44" xfId="0" applyNumberFormat="1" applyFont="1" applyFill="1" applyBorder="1" applyAlignment="1">
      <alignment/>
    </xf>
    <xf numFmtId="176" fontId="68" fillId="4" borderId="0" xfId="15" applyNumberFormat="1" applyFont="1" applyFill="1" applyBorder="1" applyAlignment="1">
      <alignment vertical="center"/>
    </xf>
    <xf numFmtId="176" fontId="68" fillId="4" borderId="44" xfId="15" applyNumberFormat="1" applyFont="1" applyFill="1" applyBorder="1" applyAlignment="1">
      <alignment vertical="center"/>
    </xf>
    <xf numFmtId="0" fontId="66" fillId="4" borderId="32" xfId="0" applyFont="1" applyFill="1" applyBorder="1" applyAlignment="1">
      <alignment/>
    </xf>
    <xf numFmtId="0" fontId="66" fillId="4" borderId="44" xfId="0" applyFont="1" applyFill="1" applyBorder="1" applyAlignment="1">
      <alignment/>
    </xf>
    <xf numFmtId="0" fontId="68" fillId="4" borderId="32" xfId="0" applyFont="1" applyFill="1" applyBorder="1" applyAlignment="1">
      <alignment/>
    </xf>
    <xf numFmtId="0" fontId="68" fillId="4" borderId="5" xfId="0" applyFont="1" applyFill="1" applyBorder="1" applyAlignment="1">
      <alignment/>
    </xf>
    <xf numFmtId="0" fontId="68" fillId="4" borderId="42" xfId="0" applyFont="1" applyFill="1" applyBorder="1" applyAlignment="1">
      <alignment/>
    </xf>
    <xf numFmtId="0" fontId="68" fillId="4" borderId="0" xfId="0" applyFont="1" applyFill="1" applyBorder="1" applyAlignment="1">
      <alignment/>
    </xf>
    <xf numFmtId="0" fontId="68" fillId="4" borderId="10" xfId="0" applyFont="1" applyFill="1" applyBorder="1" applyAlignment="1">
      <alignment/>
    </xf>
    <xf numFmtId="0" fontId="68" fillId="4" borderId="43" xfId="0" applyFont="1" applyFill="1" applyBorder="1" applyAlignment="1">
      <alignment/>
    </xf>
    <xf numFmtId="0" fontId="68" fillId="4" borderId="44" xfId="0" applyFont="1" applyFill="1" applyBorder="1" applyAlignment="1">
      <alignment/>
    </xf>
    <xf numFmtId="0" fontId="68" fillId="4" borderId="31" xfId="0" applyFont="1" applyFill="1" applyBorder="1" applyAlignment="1">
      <alignment/>
    </xf>
    <xf numFmtId="0" fontId="68" fillId="4" borderId="8" xfId="0" applyFont="1" applyFill="1" applyBorder="1" applyAlignment="1" quotePrefix="1">
      <alignment horizontal="right"/>
    </xf>
    <xf numFmtId="0" fontId="68" fillId="4" borderId="43" xfId="0" applyFont="1" applyFill="1" applyBorder="1" applyAlignment="1" quotePrefix="1">
      <alignment horizontal="right"/>
    </xf>
    <xf numFmtId="0" fontId="68" fillId="4" borderId="46" xfId="0" applyFont="1" applyFill="1" applyBorder="1" applyAlignment="1">
      <alignment/>
    </xf>
    <xf numFmtId="4" fontId="68" fillId="4" borderId="46" xfId="0" applyNumberFormat="1" applyFont="1" applyFill="1" applyBorder="1" applyAlignment="1">
      <alignment/>
    </xf>
    <xf numFmtId="0" fontId="69" fillId="4" borderId="44" xfId="0" applyFont="1" applyFill="1" applyBorder="1" applyAlignment="1">
      <alignment/>
    </xf>
    <xf numFmtId="4" fontId="69" fillId="4" borderId="44" xfId="0" applyNumberFormat="1" applyFont="1" applyFill="1" applyBorder="1" applyAlignment="1">
      <alignment/>
    </xf>
    <xf numFmtId="0" fontId="56" fillId="4" borderId="19" xfId="0" applyFont="1" applyFill="1" applyBorder="1" applyAlignment="1">
      <alignment horizontal="left" vertical="center"/>
    </xf>
    <xf numFmtId="0" fontId="54" fillId="4" borderId="0" xfId="0" applyFont="1" applyFill="1" applyBorder="1" applyAlignment="1">
      <alignment horizontal="center" vertical="center"/>
    </xf>
    <xf numFmtId="14" fontId="53" fillId="4" borderId="10" xfId="0" applyNumberFormat="1" applyFont="1" applyFill="1" applyBorder="1" applyAlignment="1">
      <alignment horizontal="center" vertical="center"/>
    </xf>
    <xf numFmtId="0" fontId="56" fillId="4" borderId="47" xfId="0" applyFont="1" applyFill="1" applyBorder="1" applyAlignment="1">
      <alignment horizontal="center" vertical="center" wrapText="1"/>
    </xf>
    <xf numFmtId="0" fontId="56" fillId="4" borderId="48" xfId="0" applyFont="1" applyFill="1" applyBorder="1" applyAlignment="1">
      <alignment horizontal="center" vertical="center" wrapText="1"/>
    </xf>
    <xf numFmtId="0" fontId="56" fillId="4" borderId="49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/>
    </xf>
    <xf numFmtId="0" fontId="68" fillId="4" borderId="10" xfId="0" applyFont="1" applyFill="1" applyBorder="1" applyAlignment="1">
      <alignment horizontal="center" vertical="center"/>
    </xf>
    <xf numFmtId="0" fontId="68" fillId="4" borderId="7" xfId="0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68" fillId="4" borderId="1" xfId="0" applyFont="1" applyFill="1" applyBorder="1" applyAlignment="1">
      <alignment horizontal="left" vertical="center" wrapText="1"/>
    </xf>
    <xf numFmtId="0" fontId="67" fillId="4" borderId="4" xfId="0" applyFont="1" applyFill="1" applyBorder="1" applyAlignment="1">
      <alignment vertical="center" wrapText="1"/>
    </xf>
    <xf numFmtId="0" fontId="67" fillId="4" borderId="1" xfId="0" applyFont="1" applyFill="1" applyBorder="1" applyAlignment="1">
      <alignment vertical="center" wrapText="1"/>
    </xf>
    <xf numFmtId="0" fontId="67" fillId="4" borderId="33" xfId="0" applyFont="1" applyFill="1" applyBorder="1" applyAlignment="1">
      <alignment horizontal="center" vertical="center" wrapText="1"/>
    </xf>
    <xf numFmtId="43" fontId="67" fillId="4" borderId="4" xfId="18" applyFont="1" applyFill="1" applyBorder="1" applyAlignment="1">
      <alignment horizontal="center" vertical="center" wrapText="1"/>
    </xf>
    <xf numFmtId="43" fontId="67" fillId="4" borderId="53" xfId="18" applyFont="1" applyFill="1" applyBorder="1" applyAlignment="1">
      <alignment horizontal="center" vertical="center" wrapText="1"/>
    </xf>
    <xf numFmtId="0" fontId="67" fillId="4" borderId="7" xfId="0" applyFont="1" applyFill="1" applyBorder="1" applyAlignment="1">
      <alignment horizontal="center" vertical="center" wrapText="1"/>
    </xf>
    <xf numFmtId="43" fontId="67" fillId="4" borderId="1" xfId="18" applyFont="1" applyFill="1" applyBorder="1" applyAlignment="1">
      <alignment horizontal="center" vertical="center" wrapText="1"/>
    </xf>
    <xf numFmtId="43" fontId="67" fillId="4" borderId="54" xfId="18" applyFont="1" applyFill="1" applyBorder="1" applyAlignment="1">
      <alignment horizontal="center" vertical="center" wrapText="1"/>
    </xf>
    <xf numFmtId="0" fontId="67" fillId="4" borderId="55" xfId="0" applyFont="1" applyFill="1" applyBorder="1" applyAlignment="1">
      <alignment horizontal="center" vertical="center" wrapText="1"/>
    </xf>
    <xf numFmtId="43" fontId="67" fillId="4" borderId="2" xfId="18" applyFont="1" applyFill="1" applyBorder="1" applyAlignment="1">
      <alignment horizontal="center" vertical="center" wrapText="1"/>
    </xf>
    <xf numFmtId="43" fontId="67" fillId="4" borderId="56" xfId="18" applyFont="1" applyFill="1" applyBorder="1" applyAlignment="1">
      <alignment horizontal="center" vertical="center" wrapText="1"/>
    </xf>
    <xf numFmtId="0" fontId="67" fillId="4" borderId="2" xfId="0" applyFont="1" applyFill="1" applyBorder="1" applyAlignment="1">
      <alignment vertical="center" wrapText="1"/>
    </xf>
    <xf numFmtId="0" fontId="70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1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1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3" fontId="8" fillId="0" borderId="16" xfId="0" applyNumberFormat="1" applyFont="1" applyFill="1" applyBorder="1" applyAlignment="1">
      <alignment horizontal="right"/>
    </xf>
    <xf numFmtId="1" fontId="31" fillId="0" borderId="9" xfId="0" applyNumberFormat="1" applyFont="1" applyBorder="1" applyAlignment="1">
      <alignment horizontal="right"/>
    </xf>
    <xf numFmtId="1" fontId="31" fillId="0" borderId="17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4" borderId="8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2" fontId="10" fillId="4" borderId="43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57" xfId="0" applyFont="1" applyBorder="1" applyAlignment="1">
      <alignment/>
    </xf>
    <xf numFmtId="4" fontId="57" fillId="0" borderId="57" xfId="0" applyNumberFormat="1" applyFont="1" applyBorder="1" applyAlignment="1">
      <alignment vertical="center"/>
    </xf>
    <xf numFmtId="4" fontId="55" fillId="0" borderId="58" xfId="0" applyNumberFormat="1" applyFont="1" applyBorder="1" applyAlignment="1">
      <alignment vertical="center"/>
    </xf>
    <xf numFmtId="16" fontId="57" fillId="0" borderId="59" xfId="0" applyNumberFormat="1" applyFont="1" applyBorder="1" applyAlignment="1">
      <alignment/>
    </xf>
    <xf numFmtId="16" fontId="57" fillId="0" borderId="60" xfId="0" applyNumberFormat="1" applyFont="1" applyBorder="1" applyAlignment="1">
      <alignment/>
    </xf>
    <xf numFmtId="0" fontId="57" fillId="0" borderId="61" xfId="0" applyFont="1" applyBorder="1" applyAlignment="1">
      <alignment/>
    </xf>
    <xf numFmtId="43" fontId="57" fillId="0" borderId="61" xfId="18" applyFont="1" applyBorder="1" applyAlignment="1">
      <alignment/>
    </xf>
    <xf numFmtId="4" fontId="55" fillId="0" borderId="62" xfId="0" applyNumberFormat="1" applyFont="1" applyBorder="1" applyAlignment="1">
      <alignment vertical="center"/>
    </xf>
    <xf numFmtId="0" fontId="57" fillId="0" borderId="63" xfId="0" applyFont="1" applyBorder="1" applyAlignment="1">
      <alignment/>
    </xf>
    <xf numFmtId="0" fontId="57" fillId="0" borderId="64" xfId="0" applyFont="1" applyBorder="1" applyAlignment="1">
      <alignment/>
    </xf>
    <xf numFmtId="4" fontId="57" fillId="0" borderId="64" xfId="0" applyNumberFormat="1" applyFont="1" applyBorder="1" applyAlignment="1">
      <alignment vertical="center"/>
    </xf>
    <xf numFmtId="4" fontId="55" fillId="0" borderId="65" xfId="0" applyNumberFormat="1" applyFont="1" applyBorder="1" applyAlignment="1">
      <alignment vertical="center"/>
    </xf>
    <xf numFmtId="0" fontId="53" fillId="0" borderId="66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2" fontId="70" fillId="4" borderId="54" xfId="0" applyNumberFormat="1" applyFont="1" applyFill="1" applyBorder="1" applyAlignment="1">
      <alignment horizontal="center" vertical="center" wrapText="1"/>
    </xf>
    <xf numFmtId="0" fontId="67" fillId="4" borderId="69" xfId="0" applyFont="1" applyFill="1" applyBorder="1" applyAlignment="1">
      <alignment horizontal="center" vertical="center" wrapText="1"/>
    </xf>
    <xf numFmtId="0" fontId="67" fillId="4" borderId="70" xfId="0" applyFont="1" applyFill="1" applyBorder="1" applyAlignment="1">
      <alignment vertical="center" wrapText="1"/>
    </xf>
    <xf numFmtId="43" fontId="67" fillId="4" borderId="70" xfId="18" applyFont="1" applyFill="1" applyBorder="1" applyAlignment="1">
      <alignment horizontal="center" vertical="center" wrapText="1"/>
    </xf>
    <xf numFmtId="43" fontId="67" fillId="4" borderId="71" xfId="18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/>
    </xf>
    <xf numFmtId="0" fontId="68" fillId="4" borderId="8" xfId="0" applyFont="1" applyFill="1" applyBorder="1" applyAlignment="1">
      <alignment/>
    </xf>
    <xf numFmtId="4" fontId="68" fillId="4" borderId="43" xfId="0" applyNumberFormat="1" applyFont="1" applyFill="1" applyBorder="1" applyAlignment="1">
      <alignment/>
    </xf>
    <xf numFmtId="2" fontId="66" fillId="4" borderId="44" xfId="0" applyNumberFormat="1" applyFont="1" applyFill="1" applyBorder="1" applyAlignment="1">
      <alignment/>
    </xf>
    <xf numFmtId="0" fontId="68" fillId="4" borderId="8" xfId="0" applyFont="1" applyFill="1" applyBorder="1" applyAlignment="1">
      <alignment horizontal="left"/>
    </xf>
    <xf numFmtId="0" fontId="66" fillId="4" borderId="8" xfId="0" applyFont="1" applyFill="1" applyBorder="1" applyAlignment="1">
      <alignment/>
    </xf>
    <xf numFmtId="2" fontId="69" fillId="4" borderId="44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4" fontId="58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" fontId="68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 quotePrefix="1">
      <alignment horizontal="right"/>
    </xf>
    <xf numFmtId="0" fontId="69" fillId="0" borderId="0" xfId="0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176" fontId="68" fillId="0" borderId="0" xfId="15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3" fillId="0" borderId="45" xfId="0" applyFont="1" applyFill="1" applyBorder="1" applyAlignment="1">
      <alignment/>
    </xf>
    <xf numFmtId="0" fontId="57" fillId="0" borderId="8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57" fillId="0" borderId="43" xfId="0" applyFont="1" applyFill="1" applyBorder="1" applyAlignment="1">
      <alignment/>
    </xf>
    <xf numFmtId="0" fontId="67" fillId="0" borderId="44" xfId="0" applyFont="1" applyFill="1" applyBorder="1" applyAlignment="1">
      <alignment/>
    </xf>
    <xf numFmtId="4" fontId="67" fillId="0" borderId="44" xfId="0" applyNumberFormat="1" applyFont="1" applyFill="1" applyBorder="1" applyAlignment="1">
      <alignment/>
    </xf>
    <xf numFmtId="0" fontId="67" fillId="0" borderId="44" xfId="0" applyFont="1" applyFill="1" applyBorder="1" applyAlignment="1">
      <alignment horizontal="center"/>
    </xf>
    <xf numFmtId="176" fontId="68" fillId="0" borderId="44" xfId="15" applyNumberFormat="1" applyFont="1" applyFill="1" applyBorder="1" applyAlignment="1">
      <alignment vertical="center"/>
    </xf>
    <xf numFmtId="0" fontId="55" fillId="0" borderId="31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4" fontId="68" fillId="0" borderId="5" xfId="0" applyNumberFormat="1" applyFont="1" applyFill="1" applyBorder="1" applyAlignment="1">
      <alignment/>
    </xf>
    <xf numFmtId="0" fontId="53" fillId="0" borderId="5" xfId="0" applyFont="1" applyFill="1" applyBorder="1" applyAlignment="1">
      <alignment/>
    </xf>
    <xf numFmtId="0" fontId="53" fillId="0" borderId="4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4" fontId="68" fillId="0" borderId="44" xfId="0" applyNumberFormat="1" applyFont="1" applyFill="1" applyBorder="1" applyAlignment="1">
      <alignment/>
    </xf>
    <xf numFmtId="0" fontId="53" fillId="0" borderId="44" xfId="0" applyFont="1" applyFill="1" applyBorder="1" applyAlignment="1">
      <alignment/>
    </xf>
    <xf numFmtId="0" fontId="53" fillId="0" borderId="31" xfId="0" applyFont="1" applyFill="1" applyBorder="1" applyAlignment="1">
      <alignment/>
    </xf>
    <xf numFmtId="4" fontId="66" fillId="0" borderId="5" xfId="0" applyNumberFormat="1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8" fillId="0" borderId="5" xfId="0" applyFont="1" applyFill="1" applyBorder="1" applyAlignment="1">
      <alignment/>
    </xf>
    <xf numFmtId="0" fontId="68" fillId="0" borderId="42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9" fillId="0" borderId="44" xfId="0" applyFont="1" applyFill="1" applyBorder="1" applyAlignment="1">
      <alignment/>
    </xf>
    <xf numFmtId="4" fontId="69" fillId="0" borderId="44" xfId="0" applyNumberFormat="1" applyFont="1" applyFill="1" applyBorder="1" applyAlignment="1">
      <alignment/>
    </xf>
    <xf numFmtId="0" fontId="68" fillId="0" borderId="44" xfId="0" applyFont="1" applyFill="1" applyBorder="1" applyAlignment="1">
      <alignment/>
    </xf>
    <xf numFmtId="0" fontId="68" fillId="0" borderId="31" xfId="0" applyFont="1" applyFill="1" applyBorder="1" applyAlignment="1">
      <alignment/>
    </xf>
    <xf numFmtId="0" fontId="56" fillId="0" borderId="19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vertical="center" wrapText="1"/>
    </xf>
    <xf numFmtId="43" fontId="67" fillId="0" borderId="4" xfId="18" applyFont="1" applyFill="1" applyBorder="1" applyAlignment="1">
      <alignment horizontal="center" vertical="center" wrapText="1"/>
    </xf>
    <xf numFmtId="43" fontId="67" fillId="0" borderId="53" xfId="18" applyFont="1" applyFill="1" applyBorder="1" applyAlignment="1">
      <alignment horizontal="center" vertical="center" wrapText="1"/>
    </xf>
    <xf numFmtId="0" fontId="67" fillId="0" borderId="7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43" fontId="67" fillId="0" borderId="1" xfId="18" applyFont="1" applyFill="1" applyBorder="1" applyAlignment="1">
      <alignment horizontal="center" vertical="center" wrapText="1"/>
    </xf>
    <xf numFmtId="43" fontId="67" fillId="0" borderId="54" xfId="18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vertical="center" wrapText="1"/>
    </xf>
    <xf numFmtId="43" fontId="67" fillId="0" borderId="2" xfId="18" applyFont="1" applyFill="1" applyBorder="1" applyAlignment="1">
      <alignment horizontal="center" vertical="center" wrapText="1"/>
    </xf>
    <xf numFmtId="43" fontId="67" fillId="0" borderId="56" xfId="18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70" fillId="0" borderId="1" xfId="0" applyFont="1" applyFill="1" applyBorder="1" applyAlignment="1">
      <alignment horizontal="center" vertical="center" wrapText="1"/>
    </xf>
    <xf numFmtId="2" fontId="70" fillId="0" borderId="54" xfId="0" applyNumberFormat="1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70" xfId="0" applyFont="1" applyFill="1" applyBorder="1" applyAlignment="1">
      <alignment vertical="center" wrapText="1"/>
    </xf>
    <xf numFmtId="43" fontId="67" fillId="0" borderId="70" xfId="18" applyFont="1" applyFill="1" applyBorder="1" applyAlignment="1">
      <alignment horizontal="center" vertical="center" wrapText="1"/>
    </xf>
    <xf numFmtId="43" fontId="67" fillId="0" borderId="71" xfId="18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2" fontId="69" fillId="0" borderId="44" xfId="0" applyNumberFormat="1" applyFont="1" applyFill="1" applyBorder="1" applyAlignment="1">
      <alignment/>
    </xf>
    <xf numFmtId="0" fontId="66" fillId="0" borderId="44" xfId="0" applyFont="1" applyFill="1" applyBorder="1" applyAlignment="1">
      <alignment/>
    </xf>
    <xf numFmtId="2" fontId="66" fillId="0" borderId="44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7" fillId="0" borderId="32" xfId="0" applyFont="1" applyFill="1" applyBorder="1" applyAlignment="1">
      <alignment/>
    </xf>
    <xf numFmtId="0" fontId="57" fillId="0" borderId="44" xfId="0" applyFont="1" applyFill="1" applyBorder="1" applyAlignment="1">
      <alignment/>
    </xf>
    <xf numFmtId="4" fontId="57" fillId="0" borderId="43" xfId="0" applyNumberFormat="1" applyFont="1" applyFill="1" applyBorder="1" applyAlignment="1">
      <alignment/>
    </xf>
    <xf numFmtId="0" fontId="57" fillId="0" borderId="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75" fillId="0" borderId="0" xfId="0" applyFont="1" applyAlignment="1">
      <alignment horizontal="left" vertical="top"/>
    </xf>
    <xf numFmtId="0" fontId="2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7" fillId="0" borderId="0" xfId="0" applyFont="1" applyBorder="1" applyAlignment="1">
      <alignment horizontal="left" vertical="center" indent="1"/>
    </xf>
    <xf numFmtId="0" fontId="81" fillId="0" borderId="0" xfId="0" applyFont="1" applyAlignment="1">
      <alignment/>
    </xf>
    <xf numFmtId="0" fontId="0" fillId="0" borderId="0" xfId="0" applyFont="1" applyAlignment="1">
      <alignment vertical="center"/>
    </xf>
    <xf numFmtId="0" fontId="77" fillId="0" borderId="0" xfId="0" applyFont="1" applyBorder="1" applyAlignment="1">
      <alignment horizontal="left" vertical="top"/>
    </xf>
    <xf numFmtId="0" fontId="77" fillId="0" borderId="0" xfId="0" applyFont="1" applyBorder="1" applyAlignment="1">
      <alignment vertical="top"/>
    </xf>
    <xf numFmtId="0" fontId="77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83" fillId="0" borderId="49" xfId="0" applyFont="1" applyBorder="1" applyAlignment="1">
      <alignment horizontal="center" vertical="center" textRotation="90" wrapText="1"/>
    </xf>
    <xf numFmtId="0" fontId="83" fillId="0" borderId="0" xfId="0" applyFont="1" applyBorder="1" applyAlignment="1">
      <alignment textRotation="90" wrapText="1"/>
    </xf>
    <xf numFmtId="0" fontId="83" fillId="0" borderId="74" xfId="0" applyFont="1" applyBorder="1" applyAlignment="1">
      <alignment horizontal="center" vertical="center" textRotation="90" wrapText="1"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4" fillId="0" borderId="33" xfId="0" applyFont="1" applyBorder="1" applyAlignment="1">
      <alignment horizontal="center"/>
    </xf>
    <xf numFmtId="0" fontId="84" fillId="0" borderId="4" xfId="0" applyFont="1" applyBorder="1" applyAlignment="1">
      <alignment horizontal="center"/>
    </xf>
    <xf numFmtId="0" fontId="84" fillId="0" borderId="5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0" fontId="84" fillId="0" borderId="54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4" fillId="0" borderId="80" xfId="0" applyFont="1" applyBorder="1" applyAlignment="1">
      <alignment horizontal="center"/>
    </xf>
    <xf numFmtId="0" fontId="84" fillId="0" borderId="70" xfId="0" applyFont="1" applyBorder="1" applyAlignment="1">
      <alignment horizontal="center"/>
    </xf>
    <xf numFmtId="0" fontId="84" fillId="0" borderId="71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4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83" xfId="0" applyFont="1" applyBorder="1" applyAlignment="1">
      <alignment horizontal="center" wrapText="1"/>
    </xf>
    <xf numFmtId="0" fontId="32" fillId="0" borderId="84" xfId="0" applyFont="1" applyBorder="1" applyAlignment="1">
      <alignment horizontal="center" wrapText="1"/>
    </xf>
    <xf numFmtId="0" fontId="90" fillId="0" borderId="1" xfId="0" applyFont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84" xfId="0" applyFont="1" applyBorder="1" applyAlignment="1">
      <alignment/>
    </xf>
    <xf numFmtId="0" fontId="98" fillId="0" borderId="1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77" fillId="5" borderId="2" xfId="0" applyFont="1" applyFill="1" applyBorder="1" applyAlignment="1">
      <alignment vertical="top" wrapText="1"/>
    </xf>
    <xf numFmtId="0" fontId="77" fillId="5" borderId="3" xfId="0" applyFont="1" applyFill="1" applyBorder="1" applyAlignment="1">
      <alignment vertical="top" wrapText="1"/>
    </xf>
    <xf numFmtId="0" fontId="77" fillId="5" borderId="88" xfId="0" applyFont="1" applyFill="1" applyBorder="1" applyAlignment="1">
      <alignment vertical="top" wrapText="1"/>
    </xf>
    <xf numFmtId="0" fontId="77" fillId="4" borderId="89" xfId="0" applyFont="1" applyFill="1" applyBorder="1" applyAlignment="1">
      <alignment horizontal="left" vertical="top" wrapText="1" indent="1"/>
    </xf>
    <xf numFmtId="0" fontId="77" fillId="4" borderId="0" xfId="0" applyFont="1" applyFill="1" applyBorder="1" applyAlignment="1">
      <alignment vertical="top" wrapText="1"/>
    </xf>
    <xf numFmtId="0" fontId="77" fillId="4" borderId="3" xfId="0" applyFont="1" applyFill="1" applyBorder="1" applyAlignment="1">
      <alignment horizontal="left" vertical="top" wrapText="1" indent="1"/>
    </xf>
    <xf numFmtId="0" fontId="77" fillId="4" borderId="9" xfId="0" applyFont="1" applyFill="1" applyBorder="1" applyAlignment="1">
      <alignment vertical="top" wrapText="1"/>
    </xf>
    <xf numFmtId="0" fontId="77" fillId="4" borderId="90" xfId="0" applyFont="1" applyFill="1" applyBorder="1" applyAlignment="1">
      <alignment horizontal="center" vertical="top" wrapText="1"/>
    </xf>
    <xf numFmtId="0" fontId="77" fillId="4" borderId="91" xfId="0" applyFont="1" applyFill="1" applyBorder="1" applyAlignment="1">
      <alignment horizontal="left" vertical="top" wrapText="1" indent="1"/>
    </xf>
    <xf numFmtId="0" fontId="77" fillId="4" borderId="92" xfId="0" applyFont="1" applyFill="1" applyBorder="1" applyAlignment="1">
      <alignment vertical="top" wrapText="1"/>
    </xf>
    <xf numFmtId="0" fontId="77" fillId="4" borderId="88" xfId="0" applyFont="1" applyFill="1" applyBorder="1" applyAlignment="1">
      <alignment horizontal="left" vertical="top" wrapText="1" indent="1"/>
    </xf>
    <xf numFmtId="0" fontId="77" fillId="4" borderId="93" xfId="0" applyFont="1" applyFill="1" applyBorder="1" applyAlignment="1">
      <alignment vertical="top" wrapText="1"/>
    </xf>
    <xf numFmtId="0" fontId="77" fillId="4" borderId="94" xfId="0" applyFont="1" applyFill="1" applyBorder="1" applyAlignment="1">
      <alignment horizontal="center" vertical="top" wrapText="1"/>
    </xf>
    <xf numFmtId="0" fontId="77" fillId="6" borderId="89" xfId="0" applyFont="1" applyFill="1" applyBorder="1" applyAlignment="1">
      <alignment horizontal="left" vertical="top" wrapText="1" indent="1"/>
    </xf>
    <xf numFmtId="0" fontId="77" fillId="6" borderId="0" xfId="0" applyFont="1" applyFill="1" applyBorder="1" applyAlignment="1">
      <alignment vertical="top" wrapText="1"/>
    </xf>
    <xf numFmtId="0" fontId="77" fillId="6" borderId="3" xfId="0" applyFont="1" applyFill="1" applyBorder="1" applyAlignment="1">
      <alignment horizontal="left" vertical="top" wrapText="1" indent="1"/>
    </xf>
    <xf numFmtId="0" fontId="77" fillId="6" borderId="9" xfId="0" applyFont="1" applyFill="1" applyBorder="1" applyAlignment="1">
      <alignment vertical="top" wrapText="1"/>
    </xf>
    <xf numFmtId="0" fontId="77" fillId="6" borderId="90" xfId="0" applyFont="1" applyFill="1" applyBorder="1" applyAlignment="1">
      <alignment horizontal="center" vertical="top" wrapText="1"/>
    </xf>
    <xf numFmtId="0" fontId="77" fillId="6" borderId="91" xfId="0" applyFont="1" applyFill="1" applyBorder="1" applyAlignment="1">
      <alignment horizontal="left" vertical="top" wrapText="1" indent="1"/>
    </xf>
    <xf numFmtId="0" fontId="77" fillId="6" borderId="92" xfId="0" applyFont="1" applyFill="1" applyBorder="1" applyAlignment="1">
      <alignment vertical="top" wrapText="1"/>
    </xf>
    <xf numFmtId="0" fontId="77" fillId="6" borderId="88" xfId="0" applyFont="1" applyFill="1" applyBorder="1" applyAlignment="1">
      <alignment horizontal="left" vertical="top" wrapText="1" indent="1"/>
    </xf>
    <xf numFmtId="0" fontId="77" fillId="6" borderId="93" xfId="0" applyFont="1" applyFill="1" applyBorder="1" applyAlignment="1">
      <alignment vertical="top" wrapText="1"/>
    </xf>
    <xf numFmtId="0" fontId="77" fillId="6" borderId="94" xfId="0" applyFont="1" applyFill="1" applyBorder="1" applyAlignment="1">
      <alignment horizontal="center" vertical="top" wrapText="1"/>
    </xf>
    <xf numFmtId="0" fontId="77" fillId="3" borderId="89" xfId="0" applyFont="1" applyFill="1" applyBorder="1" applyAlignment="1">
      <alignment horizontal="left" vertical="top" wrapText="1" indent="1"/>
    </xf>
    <xf numFmtId="0" fontId="77" fillId="3" borderId="0" xfId="0" applyFont="1" applyFill="1" applyBorder="1" applyAlignment="1">
      <alignment vertical="top" wrapText="1"/>
    </xf>
    <xf numFmtId="0" fontId="77" fillId="3" borderId="3" xfId="0" applyFont="1" applyFill="1" applyBorder="1" applyAlignment="1">
      <alignment horizontal="left" vertical="top" wrapText="1" indent="1"/>
    </xf>
    <xf numFmtId="0" fontId="77" fillId="3" borderId="9" xfId="0" applyFont="1" applyFill="1" applyBorder="1" applyAlignment="1">
      <alignment vertical="top" wrapText="1"/>
    </xf>
    <xf numFmtId="0" fontId="77" fillId="3" borderId="90" xfId="0" applyFont="1" applyFill="1" applyBorder="1" applyAlignment="1">
      <alignment horizontal="center" vertical="top" wrapText="1"/>
    </xf>
    <xf numFmtId="0" fontId="77" fillId="3" borderId="91" xfId="0" applyFont="1" applyFill="1" applyBorder="1" applyAlignment="1">
      <alignment horizontal="left" vertical="top" wrapText="1" indent="1"/>
    </xf>
    <xf numFmtId="0" fontId="77" fillId="3" borderId="92" xfId="0" applyFont="1" applyFill="1" applyBorder="1" applyAlignment="1">
      <alignment vertical="top" wrapText="1"/>
    </xf>
    <xf numFmtId="0" fontId="77" fillId="3" borderId="88" xfId="0" applyFont="1" applyFill="1" applyBorder="1" applyAlignment="1">
      <alignment horizontal="left" vertical="top" wrapText="1" indent="1"/>
    </xf>
    <xf numFmtId="0" fontId="77" fillId="3" borderId="93" xfId="0" applyFont="1" applyFill="1" applyBorder="1" applyAlignment="1">
      <alignment vertical="top" wrapText="1"/>
    </xf>
    <xf numFmtId="0" fontId="77" fillId="3" borderId="94" xfId="0" applyFont="1" applyFill="1" applyBorder="1" applyAlignment="1">
      <alignment horizontal="center" vertical="top" wrapText="1"/>
    </xf>
    <xf numFmtId="0" fontId="99" fillId="0" borderId="0" xfId="0" applyFont="1" applyAlignment="1">
      <alignment horizontal="left" wrapText="1"/>
    </xf>
    <xf numFmtId="0" fontId="14" fillId="0" borderId="0" xfId="0" applyFont="1" applyAlignment="1">
      <alignment horizontal="left" wrapText="1" indent="1"/>
    </xf>
    <xf numFmtId="0" fontId="101" fillId="0" borderId="0" xfId="0" applyFont="1" applyAlignment="1">
      <alignment horizontal="left" wrapText="1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102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175" fontId="0" fillId="0" borderId="1" xfId="15" applyBorder="1" applyAlignment="1">
      <alignment horizontal="center"/>
    </xf>
    <xf numFmtId="10" fontId="0" fillId="0" borderId="1" xfId="0" applyNumberFormat="1" applyBorder="1" applyAlignment="1">
      <alignment horizontal="center"/>
    </xf>
    <xf numFmtId="43" fontId="8" fillId="0" borderId="1" xfId="18" applyFont="1" applyBorder="1" applyAlignment="1">
      <alignment horizontal="center"/>
    </xf>
    <xf numFmtId="180" fontId="8" fillId="0" borderId="99" xfId="0" applyNumberFormat="1" applyFont="1" applyBorder="1" applyAlignment="1">
      <alignment horizontal="center"/>
    </xf>
    <xf numFmtId="175" fontId="8" fillId="0" borderId="1" xfId="15" applyFont="1" applyBorder="1" applyAlignment="1">
      <alignment horizontal="center"/>
    </xf>
    <xf numFmtId="180" fontId="0" fillId="0" borderId="99" xfId="0" applyNumberForma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43" fontId="0" fillId="0" borderId="1" xfId="18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1" fillId="0" borderId="101" xfId="0" applyFont="1" applyBorder="1" applyAlignment="1">
      <alignment horizontal="left" indent="1"/>
    </xf>
    <xf numFmtId="175" fontId="8" fillId="0" borderId="101" xfId="15" applyFont="1" applyBorder="1" applyAlignment="1">
      <alignment horizontal="center"/>
    </xf>
    <xf numFmtId="10" fontId="0" fillId="0" borderId="101" xfId="0" applyNumberFormat="1" applyBorder="1" applyAlignment="1">
      <alignment horizontal="center"/>
    </xf>
    <xf numFmtId="43" fontId="8" fillId="0" borderId="101" xfId="18" applyFont="1" applyBorder="1" applyAlignment="1">
      <alignment horizontal="center"/>
    </xf>
    <xf numFmtId="180" fontId="0" fillId="0" borderId="102" xfId="0" applyNumberForma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6" fillId="0" borderId="0" xfId="0" applyFont="1" applyAlignment="1">
      <alignment horizontal="left"/>
    </xf>
    <xf numFmtId="0" fontId="78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05" fillId="0" borderId="98" xfId="0" applyFont="1" applyBorder="1" applyAlignment="1">
      <alignment horizontal="center"/>
    </xf>
    <xf numFmtId="0" fontId="105" fillId="0" borderId="100" xfId="0" applyFont="1" applyBorder="1" applyAlignment="1">
      <alignment horizontal="center"/>
    </xf>
    <xf numFmtId="175" fontId="105" fillId="0" borderId="1" xfId="15" applyFont="1" applyBorder="1" applyAlignment="1">
      <alignment horizontal="center"/>
    </xf>
    <xf numFmtId="10" fontId="105" fillId="0" borderId="1" xfId="0" applyNumberFormat="1" applyFont="1" applyBorder="1" applyAlignment="1">
      <alignment horizontal="center"/>
    </xf>
    <xf numFmtId="175" fontId="105" fillId="0" borderId="101" xfId="15" applyFont="1" applyBorder="1" applyAlignment="1">
      <alignment horizontal="center"/>
    </xf>
    <xf numFmtId="43" fontId="105" fillId="0" borderId="1" xfId="18" applyFont="1" applyBorder="1" applyAlignment="1">
      <alignment horizontal="center"/>
    </xf>
    <xf numFmtId="180" fontId="105" fillId="0" borderId="99" xfId="0" applyNumberFormat="1" applyFont="1" applyBorder="1" applyAlignment="1">
      <alignment horizontal="center"/>
    </xf>
    <xf numFmtId="43" fontId="105" fillId="0" borderId="101" xfId="18" applyFont="1" applyBorder="1" applyAlignment="1">
      <alignment horizontal="center"/>
    </xf>
    <xf numFmtId="0" fontId="77" fillId="5" borderId="103" xfId="0" applyFont="1" applyFill="1" applyBorder="1" applyAlignment="1">
      <alignment horizontal="left" vertical="top" wrapText="1"/>
    </xf>
    <xf numFmtId="0" fontId="77" fillId="5" borderId="104" xfId="0" applyFont="1" applyFill="1" applyBorder="1" applyAlignment="1">
      <alignment horizontal="left" vertical="top" wrapText="1"/>
    </xf>
    <xf numFmtId="0" fontId="107" fillId="5" borderId="105" xfId="0" applyFont="1" applyFill="1" applyBorder="1" applyAlignment="1">
      <alignment vertical="top" wrapText="1"/>
    </xf>
    <xf numFmtId="0" fontId="108" fillId="0" borderId="0" xfId="0" applyFont="1" applyAlignment="1">
      <alignment/>
    </xf>
    <xf numFmtId="0" fontId="84" fillId="0" borderId="27" xfId="0" applyFont="1" applyBorder="1" applyAlignment="1">
      <alignment horizontal="center"/>
    </xf>
    <xf numFmtId="0" fontId="84" fillId="0" borderId="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83" fillId="0" borderId="72" xfId="0" applyFont="1" applyBorder="1" applyAlignment="1">
      <alignment horizontal="center"/>
    </xf>
    <xf numFmtId="0" fontId="83" fillId="0" borderId="107" xfId="0" applyFont="1" applyBorder="1" applyAlignment="1">
      <alignment horizontal="center"/>
    </xf>
    <xf numFmtId="0" fontId="83" fillId="0" borderId="106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89" fillId="0" borderId="108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5" fillId="0" borderId="0" xfId="0" applyFont="1" applyBorder="1" applyAlignment="1">
      <alignment horizontal="left" indent="7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98" fillId="0" borderId="28" xfId="0" applyFont="1" applyBorder="1" applyAlignment="1">
      <alignment horizontal="center" vertical="center" wrapText="1"/>
    </xf>
    <xf numFmtId="0" fontId="98" fillId="0" borderId="29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6" fillId="0" borderId="109" xfId="0" applyFont="1" applyBorder="1" applyAlignment="1">
      <alignment horizontal="center"/>
    </xf>
    <xf numFmtId="0" fontId="26" fillId="0" borderId="110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2" fillId="0" borderId="112" xfId="0" applyFont="1" applyFill="1" applyBorder="1" applyAlignment="1">
      <alignment horizontal="center" vertical="top" wrapText="1"/>
    </xf>
    <xf numFmtId="0" fontId="82" fillId="0" borderId="113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0" fontId="80" fillId="7" borderId="114" xfId="0" applyFont="1" applyFill="1" applyBorder="1" applyAlignment="1">
      <alignment horizontal="left" vertical="top" wrapText="1"/>
    </xf>
    <xf numFmtId="0" fontId="80" fillId="7" borderId="115" xfId="0" applyFont="1" applyFill="1" applyBorder="1" applyAlignment="1">
      <alignment horizontal="left" vertical="top" wrapText="1"/>
    </xf>
    <xf numFmtId="0" fontId="80" fillId="7" borderId="116" xfId="0" applyFont="1" applyFill="1" applyBorder="1" applyAlignment="1">
      <alignment horizontal="left" vertical="top" wrapText="1"/>
    </xf>
    <xf numFmtId="0" fontId="77" fillId="0" borderId="117" xfId="0" applyFont="1" applyBorder="1" applyAlignment="1">
      <alignment horizontal="center" vertical="center" wrapText="1"/>
    </xf>
    <xf numFmtId="0" fontId="77" fillId="0" borderId="118" xfId="0" applyFont="1" applyBorder="1" applyAlignment="1">
      <alignment horizontal="center" vertical="center" wrapText="1"/>
    </xf>
    <xf numFmtId="0" fontId="77" fillId="0" borderId="2" xfId="0" applyFont="1" applyBorder="1" applyAlignment="1">
      <alignment horizontal="center" vertical="center" wrapText="1"/>
    </xf>
    <xf numFmtId="0" fontId="77" fillId="0" borderId="119" xfId="0" applyFont="1" applyBorder="1" applyAlignment="1">
      <alignment horizontal="center" vertical="center" wrapText="1"/>
    </xf>
    <xf numFmtId="0" fontId="77" fillId="0" borderId="105" xfId="0" applyFont="1" applyBorder="1" applyAlignment="1">
      <alignment horizontal="center" vertical="center" wrapText="1"/>
    </xf>
    <xf numFmtId="0" fontId="77" fillId="0" borderId="120" xfId="0" applyFont="1" applyBorder="1" applyAlignment="1">
      <alignment horizontal="center" vertical="center" wrapText="1"/>
    </xf>
    <xf numFmtId="0" fontId="77" fillId="0" borderId="121" xfId="0" applyFont="1" applyBorder="1" applyAlignment="1">
      <alignment horizontal="center" vertical="center" wrapText="1"/>
    </xf>
    <xf numFmtId="0" fontId="77" fillId="5" borderId="117" xfId="0" applyFont="1" applyFill="1" applyBorder="1" applyAlignment="1">
      <alignment vertical="top" wrapText="1"/>
    </xf>
    <xf numFmtId="0" fontId="77" fillId="5" borderId="89" xfId="0" applyFont="1" applyFill="1" applyBorder="1" applyAlignment="1">
      <alignment vertical="top" wrapText="1"/>
    </xf>
    <xf numFmtId="0" fontId="77" fillId="5" borderId="91" xfId="0" applyFont="1" applyFill="1" applyBorder="1" applyAlignment="1">
      <alignment vertical="top" wrapText="1"/>
    </xf>
    <xf numFmtId="0" fontId="77" fillId="5" borderId="2" xfId="0" applyFont="1" applyFill="1" applyBorder="1" applyAlignment="1">
      <alignment vertical="top" wrapText="1"/>
    </xf>
    <xf numFmtId="0" fontId="77" fillId="5" borderId="3" xfId="0" applyFont="1" applyFill="1" applyBorder="1" applyAlignment="1">
      <alignment vertical="top" wrapText="1"/>
    </xf>
    <xf numFmtId="0" fontId="77" fillId="5" borderId="88" xfId="0" applyFont="1" applyFill="1" applyBorder="1" applyAlignment="1">
      <alignment vertical="top" wrapText="1"/>
    </xf>
    <xf numFmtId="0" fontId="82" fillId="7" borderId="112" xfId="0" applyFont="1" applyFill="1" applyBorder="1" applyAlignment="1">
      <alignment horizontal="left" vertical="top" wrapText="1"/>
    </xf>
    <xf numFmtId="0" fontId="82" fillId="7" borderId="113" xfId="0" applyFont="1" applyFill="1" applyBorder="1" applyAlignment="1">
      <alignment horizontal="left" vertical="top" wrapText="1"/>
    </xf>
    <xf numFmtId="0" fontId="82" fillId="7" borderId="122" xfId="0" applyFont="1" applyFill="1" applyBorder="1" applyAlignment="1">
      <alignment horizontal="left" vertical="top" wrapText="1"/>
    </xf>
    <xf numFmtId="0" fontId="77" fillId="0" borderId="123" xfId="0" applyFont="1" applyBorder="1" applyAlignment="1">
      <alignment horizontal="center" vertical="center" wrapText="1"/>
    </xf>
    <xf numFmtId="0" fontId="77" fillId="0" borderId="124" xfId="0" applyFont="1" applyBorder="1" applyAlignment="1">
      <alignment horizontal="center" vertical="center" wrapText="1"/>
    </xf>
    <xf numFmtId="0" fontId="77" fillId="0" borderId="89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04" xfId="0" applyFont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3" fillId="0" borderId="125" xfId="0" applyFont="1" applyFill="1" applyBorder="1" applyAlignment="1">
      <alignment horizontal="center"/>
    </xf>
    <xf numFmtId="0" fontId="53" fillId="0" borderId="126" xfId="0" applyFont="1" applyFill="1" applyBorder="1" applyAlignment="1">
      <alignment horizontal="center"/>
    </xf>
    <xf numFmtId="3" fontId="41" fillId="0" borderId="43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9" fillId="0" borderId="35" xfId="0" applyFont="1" applyBorder="1" applyAlignment="1">
      <alignment horizontal="left" vertical="top" wrapText="1" indent="9"/>
    </xf>
    <xf numFmtId="0" fontId="19" fillId="0" borderId="29" xfId="0" applyFont="1" applyBorder="1" applyAlignment="1">
      <alignment horizontal="left" vertical="top" wrapText="1" indent="9"/>
    </xf>
    <xf numFmtId="0" fontId="19" fillId="0" borderId="27" xfId="0" applyFont="1" applyBorder="1" applyAlignment="1">
      <alignment horizontal="left" vertical="top" wrapText="1" indent="9"/>
    </xf>
    <xf numFmtId="0" fontId="1" fillId="0" borderId="2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35" xfId="0" applyFont="1" applyBorder="1" applyAlignment="1">
      <alignment horizontal="left" vertical="top" wrapText="1" indent="11"/>
    </xf>
    <xf numFmtId="0" fontId="19" fillId="0" borderId="29" xfId="0" applyFont="1" applyBorder="1" applyAlignment="1">
      <alignment horizontal="left" vertical="top" wrapText="1" indent="11"/>
    </xf>
    <xf numFmtId="0" fontId="19" fillId="0" borderId="27" xfId="0" applyFont="1" applyBorder="1" applyAlignment="1">
      <alignment horizontal="left" vertical="top" wrapText="1" indent="11"/>
    </xf>
    <xf numFmtId="0" fontId="20" fillId="0" borderId="3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48" fillId="0" borderId="0" xfId="0" applyFont="1" applyBorder="1" applyAlignment="1">
      <alignment horizontal="left"/>
    </xf>
    <xf numFmtId="0" fontId="27" fillId="0" borderId="44" xfId="0" applyFont="1" applyBorder="1" applyAlignment="1">
      <alignment horizontal="center"/>
    </xf>
    <xf numFmtId="0" fontId="54" fillId="4" borderId="24" xfId="0" applyFont="1" applyFill="1" applyBorder="1" applyAlignment="1">
      <alignment horizontal="center" vertical="center"/>
    </xf>
    <xf numFmtId="0" fontId="54" fillId="4" borderId="22" xfId="0" applyFont="1" applyFill="1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/>
    </xf>
    <xf numFmtId="4" fontId="66" fillId="4" borderId="5" xfId="0" applyNumberFormat="1" applyFont="1" applyFill="1" applyBorder="1" applyAlignment="1">
      <alignment horizontal="center" vertical="center"/>
    </xf>
    <xf numFmtId="0" fontId="66" fillId="4" borderId="0" xfId="0" applyFont="1" applyFill="1" applyBorder="1" applyAlignment="1">
      <alignment horizontal="center" vertical="center"/>
    </xf>
    <xf numFmtId="0" fontId="66" fillId="4" borderId="44" xfId="0" applyFont="1" applyFill="1" applyBorder="1" applyAlignment="1">
      <alignment horizontal="center" vertical="center"/>
    </xf>
    <xf numFmtId="0" fontId="53" fillId="4" borderId="125" xfId="0" applyFont="1" applyFill="1" applyBorder="1" applyAlignment="1">
      <alignment horizontal="center"/>
    </xf>
    <xf numFmtId="0" fontId="53" fillId="4" borderId="126" xfId="0" applyFont="1" applyFill="1" applyBorder="1" applyAlignment="1">
      <alignment horizontal="center"/>
    </xf>
    <xf numFmtId="3" fontId="33" fillId="0" borderId="128" xfId="0" applyNumberFormat="1" applyFont="1" applyFill="1" applyBorder="1" applyAlignment="1" applyProtection="1">
      <alignment horizontal="right"/>
      <protection locked="0"/>
    </xf>
    <xf numFmtId="3" fontId="33" fillId="0" borderId="13" xfId="0" applyNumberFormat="1" applyFont="1" applyFill="1" applyBorder="1" applyAlignment="1" applyProtection="1">
      <alignment horizontal="right"/>
      <protection locked="0"/>
    </xf>
    <xf numFmtId="3" fontId="33" fillId="0" borderId="129" xfId="0" applyNumberFormat="1" applyFont="1" applyFill="1" applyBorder="1" applyAlignment="1" applyProtection="1">
      <alignment horizontal="right"/>
      <protection locked="0"/>
    </xf>
    <xf numFmtId="3" fontId="33" fillId="0" borderId="130" xfId="0" applyNumberFormat="1" applyFont="1" applyFill="1" applyBorder="1" applyAlignment="1" applyProtection="1">
      <alignment horizontal="right"/>
      <protection locked="0"/>
    </xf>
    <xf numFmtId="3" fontId="10" fillId="0" borderId="129" xfId="0" applyNumberFormat="1" applyFont="1" applyFill="1" applyBorder="1" applyAlignment="1">
      <alignment horizontal="right"/>
    </xf>
    <xf numFmtId="3" fontId="10" fillId="0" borderId="130" xfId="0" applyNumberFormat="1" applyFont="1" applyFill="1" applyBorder="1" applyAlignment="1">
      <alignment horizontal="right"/>
    </xf>
    <xf numFmtId="0" fontId="10" fillId="4" borderId="44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4" fontId="10" fillId="4" borderId="4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0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104775</xdr:rowOff>
    </xdr:from>
    <xdr:to>
      <xdr:col>14</xdr:col>
      <xdr:colOff>161925</xdr:colOff>
      <xdr:row>21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905125" y="3438525"/>
          <a:ext cx="18859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Renseigner la fiche de liaison</a:t>
          </a:r>
        </a:p>
      </xdr:txBody>
    </xdr:sp>
    <xdr:clientData/>
  </xdr:twoCellAnchor>
  <xdr:twoCellAnchor>
    <xdr:from>
      <xdr:col>15</xdr:col>
      <xdr:colOff>66675</xdr:colOff>
      <xdr:row>17</xdr:row>
      <xdr:rowOff>114300</xdr:rowOff>
    </xdr:from>
    <xdr:to>
      <xdr:col>20</xdr:col>
      <xdr:colOff>514350</xdr:colOff>
      <xdr:row>21</xdr:row>
      <xdr:rowOff>104775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114925" y="3448050"/>
          <a:ext cx="21050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Collecter et analyser les informations déclaratives contenues dans les fiches </a:t>
          </a:r>
        </a:p>
      </xdr:txBody>
    </xdr:sp>
    <xdr:clientData/>
  </xdr:twoCellAnchor>
  <xdr:twoCellAnchor>
    <xdr:from>
      <xdr:col>15</xdr:col>
      <xdr:colOff>66675</xdr:colOff>
      <xdr:row>22</xdr:row>
      <xdr:rowOff>133350</xdr:rowOff>
    </xdr:from>
    <xdr:to>
      <xdr:col>20</xdr:col>
      <xdr:colOff>514350</xdr:colOff>
      <xdr:row>26</xdr:row>
      <xdr:rowOff>95250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114925" y="4467225"/>
          <a:ext cx="2105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gg</a:t>
          </a:r>
          <a:r>
            <a:rPr lang="en-US" cap="none" sz="3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Evaluer les acquis en entreprise et mesurer les écarts avec les compétences attendues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76200</xdr:colOff>
      <xdr:row>27</xdr:row>
      <xdr:rowOff>104775</xdr:rowOff>
    </xdr:from>
    <xdr:to>
      <xdr:col>20</xdr:col>
      <xdr:colOff>514350</xdr:colOff>
      <xdr:row>30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124450" y="5438775"/>
          <a:ext cx="20955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Bâtir une séquence complétive</a:t>
          </a:r>
        </a:p>
      </xdr:txBody>
    </xdr:sp>
    <xdr:clientData/>
  </xdr:twoCellAnchor>
  <xdr:twoCellAnchor>
    <xdr:from>
      <xdr:col>8</xdr:col>
      <xdr:colOff>342900</xdr:colOff>
      <xdr:row>34</xdr:row>
      <xdr:rowOff>285750</xdr:rowOff>
    </xdr:from>
    <xdr:to>
      <xdr:col>8</xdr:col>
      <xdr:colOff>714375</xdr:colOff>
      <xdr:row>37</xdr:row>
      <xdr:rowOff>9525</xdr:rowOff>
    </xdr:to>
    <xdr:sp>
      <xdr:nvSpPr>
        <xdr:cNvPr id="5" name="Oval 9"/>
        <xdr:cNvSpPr>
          <a:spLocks/>
        </xdr:cNvSpPr>
      </xdr:nvSpPr>
      <xdr:spPr>
        <a:xfrm>
          <a:off x="2428875" y="6991350"/>
          <a:ext cx="371475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8000"/>
              </a:solidFill>
            </a:rPr>
            <a:t>Séq
Int.</a:t>
          </a:r>
        </a:p>
      </xdr:txBody>
    </xdr:sp>
    <xdr:clientData/>
  </xdr:twoCellAnchor>
  <xdr:twoCellAnchor>
    <xdr:from>
      <xdr:col>8</xdr:col>
      <xdr:colOff>561975</xdr:colOff>
      <xdr:row>1</xdr:row>
      <xdr:rowOff>0</xdr:rowOff>
    </xdr:from>
    <xdr:to>
      <xdr:col>8</xdr:col>
      <xdr:colOff>571500</xdr:colOff>
      <xdr:row>31</xdr:row>
      <xdr:rowOff>28575</xdr:rowOff>
    </xdr:to>
    <xdr:sp>
      <xdr:nvSpPr>
        <xdr:cNvPr id="6" name="Line 10"/>
        <xdr:cNvSpPr>
          <a:spLocks/>
        </xdr:cNvSpPr>
      </xdr:nvSpPr>
      <xdr:spPr>
        <a:xfrm flipV="1">
          <a:off x="2647950" y="85725"/>
          <a:ext cx="9525" cy="6200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314325</xdr:colOff>
      <xdr:row>1</xdr:row>
      <xdr:rowOff>0</xdr:rowOff>
    </xdr:from>
    <xdr:to>
      <xdr:col>14</xdr:col>
      <xdr:colOff>323850</xdr:colOff>
      <xdr:row>31</xdr:row>
      <xdr:rowOff>47625</xdr:rowOff>
    </xdr:to>
    <xdr:sp>
      <xdr:nvSpPr>
        <xdr:cNvPr id="7" name="Line 11"/>
        <xdr:cNvSpPr>
          <a:spLocks/>
        </xdr:cNvSpPr>
      </xdr:nvSpPr>
      <xdr:spPr>
        <a:xfrm flipV="1">
          <a:off x="4943475" y="85725"/>
          <a:ext cx="9525" cy="6219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8</xdr:col>
      <xdr:colOff>409575</xdr:colOff>
      <xdr:row>21</xdr:row>
      <xdr:rowOff>123825</xdr:rowOff>
    </xdr:to>
    <xdr:grpSp>
      <xdr:nvGrpSpPr>
        <xdr:cNvPr id="8" name="Group 24"/>
        <xdr:cNvGrpSpPr>
          <a:grpSpLocks/>
        </xdr:cNvGrpSpPr>
      </xdr:nvGrpSpPr>
      <xdr:grpSpPr>
        <a:xfrm>
          <a:off x="219075" y="342900"/>
          <a:ext cx="2276475" cy="3914775"/>
          <a:chOff x="54" y="47"/>
          <a:chExt cx="199" cy="411"/>
        </a:xfrm>
        <a:solidFill>
          <a:srgbClr val="FFFFFF"/>
        </a:solidFill>
      </xdr:grpSpPr>
      <xdr:sp>
        <xdr:nvSpPr>
          <xdr:cNvPr id="9" name="TextBox 1"/>
          <xdr:cNvSpPr txBox="1">
            <a:spLocks noChangeArrowheads="1"/>
          </xdr:cNvSpPr>
        </xdr:nvSpPr>
        <xdr:spPr>
          <a:xfrm>
            <a:off x="54" y="47"/>
            <a:ext cx="199" cy="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</a:rPr>
              <a:t>Elaborer une progression 
Première et Terminale
BAC PRO COMPTABILITE</a:t>
            </a:r>
          </a:p>
        </xdr:txBody>
      </xdr:sp>
      <xdr:sp>
        <xdr:nvSpPr>
          <xdr:cNvPr id="10" name="TextBox 2"/>
          <xdr:cNvSpPr txBox="1">
            <a:spLocks noChangeArrowheads="1"/>
          </xdr:cNvSpPr>
        </xdr:nvSpPr>
        <xdr:spPr>
          <a:xfrm>
            <a:off x="54" y="161"/>
            <a:ext cx="199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Situer dans cette progression les Périodes Formation en Entreprise</a:t>
            </a:r>
          </a:p>
        </xdr:txBody>
      </xdr:sp>
      <xdr:sp>
        <xdr:nvSpPr>
          <xdr:cNvPr id="11" name="TextBox 3"/>
          <xdr:cNvSpPr txBox="1">
            <a:spLocks noChangeArrowheads="1"/>
          </xdr:cNvSpPr>
        </xdr:nvSpPr>
        <xdr:spPr>
          <a:xfrm>
            <a:off x="54" y="258"/>
            <a:ext cx="199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Anticiper et Prévoir l'intégration des activités réalisées en entreprise 
dans une séquence de cours</a:t>
            </a:r>
          </a:p>
        </xdr:txBody>
      </xdr:sp>
      <xdr:sp>
        <xdr:nvSpPr>
          <xdr:cNvPr id="12" name="TextBox 4"/>
          <xdr:cNvSpPr txBox="1">
            <a:spLocks noChangeArrowheads="1"/>
          </xdr:cNvSpPr>
        </xdr:nvSpPr>
        <xdr:spPr>
          <a:xfrm>
            <a:off x="54" y="371"/>
            <a:ext cx="199" cy="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Négocier avec les tuteurs des entreprises 
la réalisation d'activités en relation avec le thème ciblé</a:t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147" y="138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H="1">
            <a:off x="146" y="230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H="1">
            <a:off x="146" y="346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400050</xdr:colOff>
      <xdr:row>19</xdr:row>
      <xdr:rowOff>133350</xdr:rowOff>
    </xdr:from>
    <xdr:to>
      <xdr:col>9</xdr:col>
      <xdr:colOff>66675</xdr:colOff>
      <xdr:row>19</xdr:row>
      <xdr:rowOff>133350</xdr:rowOff>
    </xdr:to>
    <xdr:sp>
      <xdr:nvSpPr>
        <xdr:cNvPr id="16" name="Line 15"/>
        <xdr:cNvSpPr>
          <a:spLocks/>
        </xdr:cNvSpPr>
      </xdr:nvSpPr>
      <xdr:spPr>
        <a:xfrm>
          <a:off x="2486025" y="3867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152400</xdr:colOff>
      <xdr:row>19</xdr:row>
      <xdr:rowOff>95250</xdr:rowOff>
    </xdr:from>
    <xdr:to>
      <xdr:col>15</xdr:col>
      <xdr:colOff>66675</xdr:colOff>
      <xdr:row>19</xdr:row>
      <xdr:rowOff>95250</xdr:rowOff>
    </xdr:to>
    <xdr:sp>
      <xdr:nvSpPr>
        <xdr:cNvPr id="17" name="Line 16"/>
        <xdr:cNvSpPr>
          <a:spLocks/>
        </xdr:cNvSpPr>
      </xdr:nvSpPr>
      <xdr:spPr>
        <a:xfrm>
          <a:off x="4781550" y="3829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638175</xdr:colOff>
      <xdr:row>21</xdr:row>
      <xdr:rowOff>114300</xdr:rowOff>
    </xdr:from>
    <xdr:to>
      <xdr:col>18</xdr:col>
      <xdr:colOff>638175</xdr:colOff>
      <xdr:row>22</xdr:row>
      <xdr:rowOff>152400</xdr:rowOff>
    </xdr:to>
    <xdr:sp>
      <xdr:nvSpPr>
        <xdr:cNvPr id="18" name="Line 17"/>
        <xdr:cNvSpPr>
          <a:spLocks/>
        </xdr:cNvSpPr>
      </xdr:nvSpPr>
      <xdr:spPr>
        <a:xfrm>
          <a:off x="6210300" y="424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638175</xdr:colOff>
      <xdr:row>26</xdr:row>
      <xdr:rowOff>104775</xdr:rowOff>
    </xdr:from>
    <xdr:to>
      <xdr:col>18</xdr:col>
      <xdr:colOff>638175</xdr:colOff>
      <xdr:row>27</xdr:row>
      <xdr:rowOff>104775</xdr:rowOff>
    </xdr:to>
    <xdr:sp>
      <xdr:nvSpPr>
        <xdr:cNvPr id="19" name="Line 18"/>
        <xdr:cNvSpPr>
          <a:spLocks/>
        </xdr:cNvSpPr>
      </xdr:nvSpPr>
      <xdr:spPr>
        <a:xfrm>
          <a:off x="6210300" y="523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95250</xdr:rowOff>
    </xdr:from>
    <xdr:to>
      <xdr:col>8</xdr:col>
      <xdr:colOff>495300</xdr:colOff>
      <xdr:row>30</xdr:row>
      <xdr:rowOff>95250</xdr:rowOff>
    </xdr:to>
    <xdr:sp>
      <xdr:nvSpPr>
        <xdr:cNvPr id="20" name="Line 19"/>
        <xdr:cNvSpPr>
          <a:spLocks/>
        </xdr:cNvSpPr>
      </xdr:nvSpPr>
      <xdr:spPr>
        <a:xfrm>
          <a:off x="333375" y="6029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30</xdr:row>
      <xdr:rowOff>104775</xdr:rowOff>
    </xdr:from>
    <xdr:to>
      <xdr:col>14</xdr:col>
      <xdr:colOff>228600</xdr:colOff>
      <xdr:row>30</xdr:row>
      <xdr:rowOff>104775</xdr:rowOff>
    </xdr:to>
    <xdr:sp>
      <xdr:nvSpPr>
        <xdr:cNvPr id="21" name="Line 20"/>
        <xdr:cNvSpPr>
          <a:spLocks/>
        </xdr:cNvSpPr>
      </xdr:nvSpPr>
      <xdr:spPr>
        <a:xfrm>
          <a:off x="2695575" y="60388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9525</xdr:colOff>
      <xdr:row>30</xdr:row>
      <xdr:rowOff>114300</xdr:rowOff>
    </xdr:from>
    <xdr:to>
      <xdr:col>20</xdr:col>
      <xdr:colOff>723900</xdr:colOff>
      <xdr:row>30</xdr:row>
      <xdr:rowOff>114300</xdr:rowOff>
    </xdr:to>
    <xdr:sp>
      <xdr:nvSpPr>
        <xdr:cNvPr id="22" name="Line 21"/>
        <xdr:cNvSpPr>
          <a:spLocks/>
        </xdr:cNvSpPr>
      </xdr:nvSpPr>
      <xdr:spPr>
        <a:xfrm>
          <a:off x="5057775" y="60483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9525</xdr:colOff>
      <xdr:row>34</xdr:row>
      <xdr:rowOff>314325</xdr:rowOff>
    </xdr:from>
    <xdr:to>
      <xdr:col>14</xdr:col>
      <xdr:colOff>361950</xdr:colOff>
      <xdr:row>37</xdr:row>
      <xdr:rowOff>28575</xdr:rowOff>
    </xdr:to>
    <xdr:sp>
      <xdr:nvSpPr>
        <xdr:cNvPr id="23" name="Oval 22"/>
        <xdr:cNvSpPr>
          <a:spLocks/>
        </xdr:cNvSpPr>
      </xdr:nvSpPr>
      <xdr:spPr>
        <a:xfrm>
          <a:off x="4638675" y="7019925"/>
          <a:ext cx="3524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8000"/>
              </a:solidFill>
            </a:rPr>
            <a:t>Séq
Int.</a:t>
          </a:r>
        </a:p>
      </xdr:txBody>
    </xdr:sp>
    <xdr:clientData/>
  </xdr:twoCellAnchor>
  <xdr:twoCellAnchor>
    <xdr:from>
      <xdr:col>10</xdr:col>
      <xdr:colOff>200025</xdr:colOff>
      <xdr:row>34</xdr:row>
      <xdr:rowOff>295275</xdr:rowOff>
    </xdr:from>
    <xdr:to>
      <xdr:col>10</xdr:col>
      <xdr:colOff>561975</xdr:colOff>
      <xdr:row>37</xdr:row>
      <xdr:rowOff>9525</xdr:rowOff>
    </xdr:to>
    <xdr:sp>
      <xdr:nvSpPr>
        <xdr:cNvPr id="24" name="Oval 23"/>
        <xdr:cNvSpPr>
          <a:spLocks/>
        </xdr:cNvSpPr>
      </xdr:nvSpPr>
      <xdr:spPr>
        <a:xfrm>
          <a:off x="3105150" y="7000875"/>
          <a:ext cx="361950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0" u="none" baseline="0">
              <a:solidFill>
                <a:srgbClr val="008000"/>
              </a:solidFill>
            </a:rPr>
            <a:t>Séq
Int.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190500</xdr:rowOff>
    </xdr:from>
    <xdr:to>
      <xdr:col>5</xdr:col>
      <xdr:colOff>781050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800475" y="190500"/>
          <a:ext cx="2447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Elèves sont de retour de PFE</a:t>
          </a:r>
        </a:p>
      </xdr:txBody>
    </xdr:sp>
    <xdr:clientData/>
  </xdr:twoCellAnchor>
  <xdr:twoCellAnchor>
    <xdr:from>
      <xdr:col>3</xdr:col>
      <xdr:colOff>9525</xdr:colOff>
      <xdr:row>5</xdr:row>
      <xdr:rowOff>133350</xdr:rowOff>
    </xdr:from>
    <xdr:to>
      <xdr:col>6</xdr:col>
      <xdr:colOff>0</xdr:colOff>
      <xdr:row>7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00475" y="1133475"/>
          <a:ext cx="2505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Analyse des fiches de liaison
</a:t>
          </a:r>
        </a:p>
      </xdr:txBody>
    </xdr:sp>
    <xdr:clientData/>
  </xdr:twoCellAnchor>
  <xdr:oneCellAnchor>
    <xdr:from>
      <xdr:col>2</xdr:col>
      <xdr:colOff>0</xdr:colOff>
      <xdr:row>12</xdr:row>
      <xdr:rowOff>47625</xdr:rowOff>
    </xdr:from>
    <xdr:ext cx="76200" cy="238125"/>
    <xdr:sp>
      <xdr:nvSpPr>
        <xdr:cNvPr id="3" name="TextBox 4"/>
        <xdr:cNvSpPr txBox="1">
          <a:spLocks noChangeArrowheads="1"/>
        </xdr:cNvSpPr>
      </xdr:nvSpPr>
      <xdr:spPr>
        <a:xfrm>
          <a:off x="3619500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3</xdr:col>
      <xdr:colOff>409575</xdr:colOff>
      <xdr:row>9</xdr:row>
      <xdr:rowOff>190500</xdr:rowOff>
    </xdr:from>
    <xdr:to>
      <xdr:col>5</xdr:col>
      <xdr:colOff>400050</xdr:colOff>
      <xdr:row>14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4200525" y="1990725"/>
          <a:ext cx="1666875" cy="981075"/>
        </a:xfrm>
        <a:prstGeom prst="flowChartDocumen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Séance 1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Evaluation diagnostic de retour de PFE
Pour tous les élèves
</a:t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828675</xdr:colOff>
      <xdr:row>18</xdr:row>
      <xdr:rowOff>0</xdr:rowOff>
    </xdr:to>
    <xdr:sp>
      <xdr:nvSpPr>
        <xdr:cNvPr id="5" name="AutoShape 7"/>
        <xdr:cNvSpPr>
          <a:spLocks/>
        </xdr:cNvSpPr>
      </xdr:nvSpPr>
      <xdr:spPr>
        <a:xfrm>
          <a:off x="3800475" y="3200400"/>
          <a:ext cx="2495550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Correction de l'évaluation diagnostic</a:t>
          </a:r>
        </a:p>
      </xdr:txBody>
    </xdr:sp>
    <xdr:clientData/>
  </xdr:twoCellAnchor>
  <xdr:twoCellAnchor>
    <xdr:from>
      <xdr:col>3</xdr:col>
      <xdr:colOff>457200</xdr:colOff>
      <xdr:row>19</xdr:row>
      <xdr:rowOff>9525</xdr:rowOff>
    </xdr:from>
    <xdr:to>
      <xdr:col>5</xdr:col>
      <xdr:colOff>447675</xdr:colOff>
      <xdr:row>21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4248150" y="3810000"/>
          <a:ext cx="1666875" cy="7048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Elaboration d'une fiche diagnostic
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5</xdr:col>
      <xdr:colOff>800100</xdr:colOff>
      <xdr:row>29</xdr:row>
      <xdr:rowOff>76200</xdr:rowOff>
    </xdr:to>
    <xdr:sp>
      <xdr:nvSpPr>
        <xdr:cNvPr id="7" name="AutoShape 15"/>
        <xdr:cNvSpPr>
          <a:spLocks/>
        </xdr:cNvSpPr>
      </xdr:nvSpPr>
      <xdr:spPr>
        <a:xfrm>
          <a:off x="3810000" y="6905625"/>
          <a:ext cx="2457450" cy="457200"/>
        </a:xfrm>
        <a:prstGeom prst="flowChartAlternateProcess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Séance 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3ème série d'activités</a:t>
          </a:r>
        </a:p>
      </xdr:txBody>
    </xdr:sp>
    <xdr:clientData/>
  </xdr:twoCellAnchor>
  <xdr:twoCellAnchor>
    <xdr:from>
      <xdr:col>4</xdr:col>
      <xdr:colOff>400050</xdr:colOff>
      <xdr:row>3</xdr:row>
      <xdr:rowOff>0</xdr:rowOff>
    </xdr:from>
    <xdr:to>
      <xdr:col>4</xdr:col>
      <xdr:colOff>400050</xdr:colOff>
      <xdr:row>5</xdr:row>
      <xdr:rowOff>123825</xdr:rowOff>
    </xdr:to>
    <xdr:sp>
      <xdr:nvSpPr>
        <xdr:cNvPr id="8" name="Line 16"/>
        <xdr:cNvSpPr>
          <a:spLocks/>
        </xdr:cNvSpPr>
      </xdr:nvSpPr>
      <xdr:spPr>
        <a:xfrm>
          <a:off x="5029200" y="6000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7</xdr:row>
      <xdr:rowOff>9525</xdr:rowOff>
    </xdr:from>
    <xdr:to>
      <xdr:col>4</xdr:col>
      <xdr:colOff>390525</xdr:colOff>
      <xdr:row>9</xdr:row>
      <xdr:rowOff>190500</xdr:rowOff>
    </xdr:to>
    <xdr:sp>
      <xdr:nvSpPr>
        <xdr:cNvPr id="9" name="Line 17"/>
        <xdr:cNvSpPr>
          <a:spLocks/>
        </xdr:cNvSpPr>
      </xdr:nvSpPr>
      <xdr:spPr>
        <a:xfrm>
          <a:off x="5019675" y="14097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14</xdr:row>
      <xdr:rowOff>133350</xdr:rowOff>
    </xdr:from>
    <xdr:to>
      <xdr:col>4</xdr:col>
      <xdr:colOff>381000</xdr:colOff>
      <xdr:row>16</xdr:row>
      <xdr:rowOff>9525</xdr:rowOff>
    </xdr:to>
    <xdr:sp>
      <xdr:nvSpPr>
        <xdr:cNvPr id="10" name="Line 18"/>
        <xdr:cNvSpPr>
          <a:spLocks/>
        </xdr:cNvSpPr>
      </xdr:nvSpPr>
      <xdr:spPr>
        <a:xfrm>
          <a:off x="5010150" y="2933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18</xdr:row>
      <xdr:rowOff>9525</xdr:rowOff>
    </xdr:from>
    <xdr:to>
      <xdr:col>4</xdr:col>
      <xdr:colOff>390525</xdr:colOff>
      <xdr:row>19</xdr:row>
      <xdr:rowOff>9525</xdr:rowOff>
    </xdr:to>
    <xdr:sp>
      <xdr:nvSpPr>
        <xdr:cNvPr id="11" name="Line 19"/>
        <xdr:cNvSpPr>
          <a:spLocks/>
        </xdr:cNvSpPr>
      </xdr:nvSpPr>
      <xdr:spPr>
        <a:xfrm>
          <a:off x="5019675" y="3609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21</xdr:row>
      <xdr:rowOff>104775</xdr:rowOff>
    </xdr:from>
    <xdr:to>
      <xdr:col>4</xdr:col>
      <xdr:colOff>381000</xdr:colOff>
      <xdr:row>22</xdr:row>
      <xdr:rowOff>142875</xdr:rowOff>
    </xdr:to>
    <xdr:sp>
      <xdr:nvSpPr>
        <xdr:cNvPr id="12" name="Line 20"/>
        <xdr:cNvSpPr>
          <a:spLocks/>
        </xdr:cNvSpPr>
      </xdr:nvSpPr>
      <xdr:spPr>
        <a:xfrm flipH="1">
          <a:off x="4610100" y="4486275"/>
          <a:ext cx="400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752475</xdr:colOff>
      <xdr:row>21</xdr:row>
      <xdr:rowOff>104775</xdr:rowOff>
    </xdr:from>
    <xdr:to>
      <xdr:col>4</xdr:col>
      <xdr:colOff>390525</xdr:colOff>
      <xdr:row>23</xdr:row>
      <xdr:rowOff>457200</xdr:rowOff>
    </xdr:to>
    <xdr:sp>
      <xdr:nvSpPr>
        <xdr:cNvPr id="13" name="Line 22"/>
        <xdr:cNvSpPr>
          <a:spLocks/>
        </xdr:cNvSpPr>
      </xdr:nvSpPr>
      <xdr:spPr>
        <a:xfrm flipH="1">
          <a:off x="4543425" y="4486275"/>
          <a:ext cx="4762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790575</xdr:colOff>
      <xdr:row>21</xdr:row>
      <xdr:rowOff>114300</xdr:rowOff>
    </xdr:from>
    <xdr:to>
      <xdr:col>4</xdr:col>
      <xdr:colOff>400050</xdr:colOff>
      <xdr:row>27</xdr:row>
      <xdr:rowOff>28575</xdr:rowOff>
    </xdr:to>
    <xdr:sp>
      <xdr:nvSpPr>
        <xdr:cNvPr id="14" name="Line 23"/>
        <xdr:cNvSpPr>
          <a:spLocks/>
        </xdr:cNvSpPr>
      </xdr:nvSpPr>
      <xdr:spPr>
        <a:xfrm flipH="1">
          <a:off x="4581525" y="4495800"/>
          <a:ext cx="4476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133350</xdr:rowOff>
    </xdr:from>
    <xdr:to>
      <xdr:col>5</xdr:col>
      <xdr:colOff>762000</xdr:colOff>
      <xdr:row>23</xdr:row>
      <xdr:rowOff>0</xdr:rowOff>
    </xdr:to>
    <xdr:sp>
      <xdr:nvSpPr>
        <xdr:cNvPr id="15" name="AutoShape 13"/>
        <xdr:cNvSpPr>
          <a:spLocks/>
        </xdr:cNvSpPr>
      </xdr:nvSpPr>
      <xdr:spPr>
        <a:xfrm>
          <a:off x="3790950" y="4714875"/>
          <a:ext cx="2438400" cy="438150"/>
        </a:xfrm>
        <a:prstGeom prst="flowChartAlternate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Séance 2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1ère série d'activités </a:t>
          </a:r>
        </a:p>
      </xdr:txBody>
    </xdr:sp>
    <xdr:clientData/>
  </xdr:twoCellAnchor>
  <xdr:twoCellAnchor>
    <xdr:from>
      <xdr:col>3</xdr:col>
      <xdr:colOff>19050</xdr:colOff>
      <xdr:row>23</xdr:row>
      <xdr:rowOff>476250</xdr:rowOff>
    </xdr:from>
    <xdr:to>
      <xdr:col>5</xdr:col>
      <xdr:colOff>790575</xdr:colOff>
      <xdr:row>24</xdr:row>
      <xdr:rowOff>171450</xdr:rowOff>
    </xdr:to>
    <xdr:sp>
      <xdr:nvSpPr>
        <xdr:cNvPr id="16" name="AutoShape 14"/>
        <xdr:cNvSpPr>
          <a:spLocks/>
        </xdr:cNvSpPr>
      </xdr:nvSpPr>
      <xdr:spPr>
        <a:xfrm>
          <a:off x="3810000" y="5629275"/>
          <a:ext cx="2447925" cy="45720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Séance 3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2ème série d'activités</a:t>
          </a:r>
        </a:p>
      </xdr:txBody>
    </xdr:sp>
    <xdr:clientData/>
  </xdr:twoCellAnchor>
  <xdr:twoCellAnchor>
    <xdr:from>
      <xdr:col>1</xdr:col>
      <xdr:colOff>2724150</xdr:colOff>
      <xdr:row>6</xdr:row>
      <xdr:rowOff>9525</xdr:rowOff>
    </xdr:from>
    <xdr:to>
      <xdr:col>2</xdr:col>
      <xdr:colOff>76200</xdr:colOff>
      <xdr:row>7</xdr:row>
      <xdr:rowOff>19050</xdr:rowOff>
    </xdr:to>
    <xdr:sp>
      <xdr:nvSpPr>
        <xdr:cNvPr id="17" name="AutoShape 24"/>
        <xdr:cNvSpPr>
          <a:spLocks/>
        </xdr:cNvSpPr>
      </xdr:nvSpPr>
      <xdr:spPr>
        <a:xfrm>
          <a:off x="2790825" y="1209675"/>
          <a:ext cx="904875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2</xdr:col>
      <xdr:colOff>133350</xdr:colOff>
      <xdr:row>12</xdr:row>
      <xdr:rowOff>104775</xdr:rowOff>
    </xdr:to>
    <xdr:sp>
      <xdr:nvSpPr>
        <xdr:cNvPr id="18" name="AutoShape 25"/>
        <xdr:cNvSpPr>
          <a:spLocks/>
        </xdr:cNvSpPr>
      </xdr:nvSpPr>
      <xdr:spPr>
        <a:xfrm>
          <a:off x="2847975" y="2295525"/>
          <a:ext cx="904875" cy="2095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3238500</xdr:colOff>
      <xdr:row>20</xdr:row>
      <xdr:rowOff>114300</xdr:rowOff>
    </xdr:from>
    <xdr:to>
      <xdr:col>3</xdr:col>
      <xdr:colOff>9525</xdr:colOff>
      <xdr:row>20</xdr:row>
      <xdr:rowOff>323850</xdr:rowOff>
    </xdr:to>
    <xdr:sp>
      <xdr:nvSpPr>
        <xdr:cNvPr id="19" name="AutoShape 26"/>
        <xdr:cNvSpPr>
          <a:spLocks/>
        </xdr:cNvSpPr>
      </xdr:nvSpPr>
      <xdr:spPr>
        <a:xfrm>
          <a:off x="3305175" y="4114800"/>
          <a:ext cx="495300" cy="2095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3343275</xdr:colOff>
      <xdr:row>22</xdr:row>
      <xdr:rowOff>28575</xdr:rowOff>
    </xdr:from>
    <xdr:to>
      <xdr:col>2</xdr:col>
      <xdr:colOff>104775</xdr:colOff>
      <xdr:row>25</xdr:row>
      <xdr:rowOff>19050</xdr:rowOff>
    </xdr:to>
    <xdr:sp>
      <xdr:nvSpPr>
        <xdr:cNvPr id="20" name="AutoShape 27"/>
        <xdr:cNvSpPr>
          <a:spLocks/>
        </xdr:cNvSpPr>
      </xdr:nvSpPr>
      <xdr:spPr>
        <a:xfrm>
          <a:off x="3409950" y="4610100"/>
          <a:ext cx="314325" cy="1895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2771775</xdr:colOff>
      <xdr:row>27</xdr:row>
      <xdr:rowOff>123825</xdr:rowOff>
    </xdr:from>
    <xdr:to>
      <xdr:col>2</xdr:col>
      <xdr:colOff>123825</xdr:colOff>
      <xdr:row>28</xdr:row>
      <xdr:rowOff>133350</xdr:rowOff>
    </xdr:to>
    <xdr:sp>
      <xdr:nvSpPr>
        <xdr:cNvPr id="21" name="AutoShape 28"/>
        <xdr:cNvSpPr>
          <a:spLocks/>
        </xdr:cNvSpPr>
      </xdr:nvSpPr>
      <xdr:spPr>
        <a:xfrm>
          <a:off x="2838450" y="7010400"/>
          <a:ext cx="904875" cy="209550"/>
        </a:xfrm>
        <a:prstGeom prst="left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485775</xdr:colOff>
      <xdr:row>29</xdr:row>
      <xdr:rowOff>152400</xdr:rowOff>
    </xdr:from>
    <xdr:to>
      <xdr:col>4</xdr:col>
      <xdr:colOff>495300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>
          <a:off x="5114925" y="74390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190500</xdr:colOff>
      <xdr:row>32</xdr:row>
      <xdr:rowOff>38100</xdr:rowOff>
    </xdr:from>
    <xdr:to>
      <xdr:col>5</xdr:col>
      <xdr:colOff>809625</xdr:colOff>
      <xdr:row>34</xdr:row>
      <xdr:rowOff>95250</xdr:rowOff>
    </xdr:to>
    <xdr:sp>
      <xdr:nvSpPr>
        <xdr:cNvPr id="23" name="Rectangle 33"/>
        <xdr:cNvSpPr>
          <a:spLocks/>
        </xdr:cNvSpPr>
      </xdr:nvSpPr>
      <xdr:spPr>
        <a:xfrm>
          <a:off x="3981450" y="7924800"/>
          <a:ext cx="2295525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Evaluation finale sur l'ensemble des compétences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 rot="5545659">
          <a:off x="0" y="6353175"/>
          <a:ext cx="257175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4819650</xdr:colOff>
      <xdr:row>28</xdr:row>
      <xdr:rowOff>171450</xdr:rowOff>
    </xdr:from>
    <xdr:to>
      <xdr:col>5</xdr:col>
      <xdr:colOff>1790700</xdr:colOff>
      <xdr:row>29</xdr:row>
      <xdr:rowOff>152400</xdr:rowOff>
    </xdr:to>
    <xdr:sp>
      <xdr:nvSpPr>
        <xdr:cNvPr id="2" name="AutoShape 2"/>
        <xdr:cNvSpPr>
          <a:spLocks/>
        </xdr:cNvSpPr>
      </xdr:nvSpPr>
      <xdr:spPr>
        <a:xfrm rot="5403027">
          <a:off x="5076825" y="6324600"/>
          <a:ext cx="4124325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1790700</xdr:colOff>
      <xdr:row>28</xdr:row>
      <xdr:rowOff>152400</xdr:rowOff>
    </xdr:from>
    <xdr:to>
      <xdr:col>7</xdr:col>
      <xdr:colOff>9525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 rot="5422918">
          <a:off x="9201150" y="6305550"/>
          <a:ext cx="2762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47625</xdr:rowOff>
    </xdr:from>
    <xdr:to>
      <xdr:col>10</xdr:col>
      <xdr:colOff>695325</xdr:colOff>
      <xdr:row>35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4775" y="7753350"/>
          <a:ext cx="7286625" cy="0"/>
        </a:xfrm>
        <a:prstGeom prst="line">
          <a:avLst/>
        </a:prstGeom>
        <a:solidFill>
          <a:srgbClr val="FFFFFF"/>
        </a:solidFill>
        <a:ln w="38100" cmpd="dbl">
          <a:solidFill>
            <a:srgbClr val="0000FF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1028700</xdr:colOff>
      <xdr:row>31</xdr:row>
      <xdr:rowOff>123825</xdr:rowOff>
    </xdr:from>
    <xdr:to>
      <xdr:col>1</xdr:col>
      <xdr:colOff>1028700</xdr:colOff>
      <xdr:row>36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33475" y="7029450"/>
          <a:ext cx="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628650</xdr:colOff>
      <xdr:row>34</xdr:row>
      <xdr:rowOff>9525</xdr:rowOff>
    </xdr:from>
    <xdr:to>
      <xdr:col>9</xdr:col>
      <xdr:colOff>628650</xdr:colOff>
      <xdr:row>35</xdr:row>
      <xdr:rowOff>190500</xdr:rowOff>
    </xdr:to>
    <xdr:sp>
      <xdr:nvSpPr>
        <xdr:cNvPr id="3" name="AutoShape 3"/>
        <xdr:cNvSpPr>
          <a:spLocks/>
        </xdr:cNvSpPr>
      </xdr:nvSpPr>
      <xdr:spPr>
        <a:xfrm flipH="1">
          <a:off x="6286500" y="751522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28575</xdr:colOff>
      <xdr:row>35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19625" y="711517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34</xdr:row>
      <xdr:rowOff>19050</xdr:rowOff>
    </xdr:from>
    <xdr:to>
      <xdr:col>3</xdr:col>
      <xdr:colOff>247650</xdr:colOff>
      <xdr:row>35</xdr:row>
      <xdr:rowOff>190500</xdr:rowOff>
    </xdr:to>
    <xdr:sp>
      <xdr:nvSpPr>
        <xdr:cNvPr id="5" name="AutoShape 5"/>
        <xdr:cNvSpPr>
          <a:spLocks/>
        </xdr:cNvSpPr>
      </xdr:nvSpPr>
      <xdr:spPr>
        <a:xfrm flipH="1">
          <a:off x="2781300" y="7524750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32</xdr:row>
      <xdr:rowOff>0</xdr:rowOff>
    </xdr:from>
    <xdr:to>
      <xdr:col>4</xdr:col>
      <xdr:colOff>438150</xdr:colOff>
      <xdr:row>34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71675" y="7105650"/>
          <a:ext cx="1638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Réalisation des travaux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295275</xdr:colOff>
      <xdr:row>30</xdr:row>
      <xdr:rowOff>0</xdr:rowOff>
    </xdr:from>
    <xdr:to>
      <xdr:col>1</xdr:col>
      <xdr:colOff>1733550</xdr:colOff>
      <xdr:row>32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00050" y="6705600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de l'acompte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05/06/2004</a:t>
          </a:r>
        </a:p>
      </xdr:txBody>
    </xdr:sp>
    <xdr:clientData/>
  </xdr:twoCellAnchor>
  <xdr:twoCellAnchor>
    <xdr:from>
      <xdr:col>4</xdr:col>
      <xdr:colOff>514350</xdr:colOff>
      <xdr:row>30</xdr:row>
      <xdr:rowOff>9525</xdr:rowOff>
    </xdr:from>
    <xdr:to>
      <xdr:col>8</xdr:col>
      <xdr:colOff>866775</xdr:colOff>
      <xdr:row>32</xdr:row>
      <xdr:rowOff>114300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86175" y="6715125"/>
          <a:ext cx="1771650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Etablissement de la facture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30/06/2004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914400</xdr:colOff>
      <xdr:row>32</xdr:row>
      <xdr:rowOff>0</xdr:rowOff>
    </xdr:from>
    <xdr:to>
      <xdr:col>10</xdr:col>
      <xdr:colOff>352425</xdr:colOff>
      <xdr:row>34</xdr:row>
      <xdr:rowOff>57150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505450" y="7105650"/>
          <a:ext cx="1543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du solde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15/07/2004</a:t>
          </a:r>
        </a:p>
      </xdr:txBody>
    </xdr:sp>
    <xdr:clientData/>
  </xdr:twoCellAnchor>
  <xdr:twoCellAnchor>
    <xdr:from>
      <xdr:col>1</xdr:col>
      <xdr:colOff>38100</xdr:colOff>
      <xdr:row>48</xdr:row>
      <xdr:rowOff>38100</xdr:rowOff>
    </xdr:from>
    <xdr:to>
      <xdr:col>10</xdr:col>
      <xdr:colOff>628650</xdr:colOff>
      <xdr:row>48</xdr:row>
      <xdr:rowOff>38100</xdr:rowOff>
    </xdr:to>
    <xdr:sp>
      <xdr:nvSpPr>
        <xdr:cNvPr id="10" name="AutoShape 11"/>
        <xdr:cNvSpPr>
          <a:spLocks/>
        </xdr:cNvSpPr>
      </xdr:nvSpPr>
      <xdr:spPr>
        <a:xfrm>
          <a:off x="142875" y="10182225"/>
          <a:ext cx="7181850" cy="0"/>
        </a:xfrm>
        <a:prstGeom prst="line">
          <a:avLst/>
        </a:prstGeom>
        <a:solidFill>
          <a:srgbClr val="FFFFFF"/>
        </a:solidFill>
        <a:ln w="38100" cmpd="dbl">
          <a:solidFill>
            <a:srgbClr val="0000FF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1028700</xdr:colOff>
      <xdr:row>44</xdr:row>
      <xdr:rowOff>123825</xdr:rowOff>
    </xdr:from>
    <xdr:to>
      <xdr:col>1</xdr:col>
      <xdr:colOff>1028700</xdr:colOff>
      <xdr:row>49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133475" y="946785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657225</xdr:colOff>
      <xdr:row>47</xdr:row>
      <xdr:rowOff>9525</xdr:rowOff>
    </xdr:from>
    <xdr:to>
      <xdr:col>9</xdr:col>
      <xdr:colOff>657225</xdr:colOff>
      <xdr:row>48</xdr:row>
      <xdr:rowOff>190500</xdr:rowOff>
    </xdr:to>
    <xdr:sp>
      <xdr:nvSpPr>
        <xdr:cNvPr id="12" name="AutoShape 13"/>
        <xdr:cNvSpPr>
          <a:spLocks/>
        </xdr:cNvSpPr>
      </xdr:nvSpPr>
      <xdr:spPr>
        <a:xfrm flipH="1">
          <a:off x="6315075" y="995362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9525</xdr:rowOff>
    </xdr:from>
    <xdr:to>
      <xdr:col>8</xdr:col>
      <xdr:colOff>0</xdr:colOff>
      <xdr:row>48</xdr:row>
      <xdr:rowOff>180975</xdr:rowOff>
    </xdr:to>
    <xdr:sp>
      <xdr:nvSpPr>
        <xdr:cNvPr id="13" name="AutoShape 14"/>
        <xdr:cNvSpPr>
          <a:spLocks/>
        </xdr:cNvSpPr>
      </xdr:nvSpPr>
      <xdr:spPr>
        <a:xfrm>
          <a:off x="4591050" y="955357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371475</xdr:colOff>
      <xdr:row>47</xdr:row>
      <xdr:rowOff>9525</xdr:rowOff>
    </xdr:from>
    <xdr:to>
      <xdr:col>3</xdr:col>
      <xdr:colOff>371475</xdr:colOff>
      <xdr:row>48</xdr:row>
      <xdr:rowOff>180975</xdr:rowOff>
    </xdr:to>
    <xdr:sp>
      <xdr:nvSpPr>
        <xdr:cNvPr id="14" name="AutoShape 15"/>
        <xdr:cNvSpPr>
          <a:spLocks/>
        </xdr:cNvSpPr>
      </xdr:nvSpPr>
      <xdr:spPr>
        <a:xfrm flipH="1">
          <a:off x="2905125" y="9953625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38100</xdr:rowOff>
    </xdr:from>
    <xdr:to>
      <xdr:col>10</xdr:col>
      <xdr:colOff>657225</xdr:colOff>
      <xdr:row>58</xdr:row>
      <xdr:rowOff>38100</xdr:rowOff>
    </xdr:to>
    <xdr:sp>
      <xdr:nvSpPr>
        <xdr:cNvPr id="15" name="AutoShape 16"/>
        <xdr:cNvSpPr>
          <a:spLocks/>
        </xdr:cNvSpPr>
      </xdr:nvSpPr>
      <xdr:spPr>
        <a:xfrm>
          <a:off x="180975" y="12106275"/>
          <a:ext cx="7172325" cy="0"/>
        </a:xfrm>
        <a:prstGeom prst="line">
          <a:avLst/>
        </a:prstGeom>
        <a:solidFill>
          <a:srgbClr val="FFFFFF"/>
        </a:solidFill>
        <a:ln w="38100" cmpd="dbl">
          <a:solidFill>
            <a:srgbClr val="0000FF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1028700</xdr:colOff>
      <xdr:row>56</xdr:row>
      <xdr:rowOff>190500</xdr:rowOff>
    </xdr:from>
    <xdr:to>
      <xdr:col>1</xdr:col>
      <xdr:colOff>1028700</xdr:colOff>
      <xdr:row>59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1133475" y="1185862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628650</xdr:colOff>
      <xdr:row>57</xdr:row>
      <xdr:rowOff>0</xdr:rowOff>
    </xdr:from>
    <xdr:to>
      <xdr:col>9</xdr:col>
      <xdr:colOff>628650</xdr:colOff>
      <xdr:row>58</xdr:row>
      <xdr:rowOff>190500</xdr:rowOff>
    </xdr:to>
    <xdr:sp>
      <xdr:nvSpPr>
        <xdr:cNvPr id="17" name="AutoShape 18"/>
        <xdr:cNvSpPr>
          <a:spLocks/>
        </xdr:cNvSpPr>
      </xdr:nvSpPr>
      <xdr:spPr>
        <a:xfrm flipH="1">
          <a:off x="6286500" y="1186815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57</xdr:row>
      <xdr:rowOff>0</xdr:rowOff>
    </xdr:from>
    <xdr:to>
      <xdr:col>4</xdr:col>
      <xdr:colOff>447675</xdr:colOff>
      <xdr:row>58</xdr:row>
      <xdr:rowOff>171450</xdr:rowOff>
    </xdr:to>
    <xdr:sp>
      <xdr:nvSpPr>
        <xdr:cNvPr id="18" name="AutoShape 19"/>
        <xdr:cNvSpPr>
          <a:spLocks/>
        </xdr:cNvSpPr>
      </xdr:nvSpPr>
      <xdr:spPr>
        <a:xfrm>
          <a:off x="3619500" y="11868150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54</xdr:row>
      <xdr:rowOff>180975</xdr:rowOff>
    </xdr:from>
    <xdr:to>
      <xdr:col>1</xdr:col>
      <xdr:colOff>1743075</xdr:colOff>
      <xdr:row>57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409575" y="11449050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de l'acompte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15/06/2004</a:t>
          </a:r>
        </a:p>
      </xdr:txBody>
    </xdr:sp>
    <xdr:clientData/>
  </xdr:twoCellAnchor>
  <xdr:twoCellAnchor>
    <xdr:from>
      <xdr:col>3</xdr:col>
      <xdr:colOff>9525</xdr:colOff>
      <xdr:row>54</xdr:row>
      <xdr:rowOff>171450</xdr:rowOff>
    </xdr:from>
    <xdr:to>
      <xdr:col>8</xdr:col>
      <xdr:colOff>104775</xdr:colOff>
      <xdr:row>57</xdr:row>
      <xdr:rowOff>9525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543175" y="11439525"/>
          <a:ext cx="2152650" cy="438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Etablissement de la facture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30/06/2004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904875</xdr:colOff>
      <xdr:row>54</xdr:row>
      <xdr:rowOff>171450</xdr:rowOff>
    </xdr:from>
    <xdr:to>
      <xdr:col>10</xdr:col>
      <xdr:colOff>238125</xdr:colOff>
      <xdr:row>56</xdr:row>
      <xdr:rowOff>190500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5495925" y="11439525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du solde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15/07/2004</a:t>
          </a:r>
        </a:p>
      </xdr:txBody>
    </xdr:sp>
    <xdr:clientData/>
  </xdr:twoCellAnchor>
  <xdr:twoCellAnchor>
    <xdr:from>
      <xdr:col>1</xdr:col>
      <xdr:colOff>1876425</xdr:colOff>
      <xdr:row>45</xdr:row>
      <xdr:rowOff>0</xdr:rowOff>
    </xdr:from>
    <xdr:to>
      <xdr:col>4</xdr:col>
      <xdr:colOff>447675</xdr:colOff>
      <xdr:row>47</xdr:row>
      <xdr:rowOff>114300</xdr:rowOff>
    </xdr:to>
    <xdr:sp>
      <xdr:nvSpPr>
        <xdr:cNvPr id="22" name="TextBox 45"/>
        <xdr:cNvSpPr txBox="1">
          <a:spLocks noChangeArrowheads="1"/>
        </xdr:cNvSpPr>
      </xdr:nvSpPr>
      <xdr:spPr>
        <a:xfrm>
          <a:off x="1981200" y="9544050"/>
          <a:ext cx="1638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Réalisation des travaux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304800</xdr:colOff>
      <xdr:row>43</xdr:row>
      <xdr:rowOff>9525</xdr:rowOff>
    </xdr:from>
    <xdr:to>
      <xdr:col>1</xdr:col>
      <xdr:colOff>1743075</xdr:colOff>
      <xdr:row>45</xdr:row>
      <xdr:rowOff>28575</xdr:rowOff>
    </xdr:to>
    <xdr:sp>
      <xdr:nvSpPr>
        <xdr:cNvPr id="23" name="TextBox 46"/>
        <xdr:cNvSpPr txBox="1">
          <a:spLocks noChangeArrowheads="1"/>
        </xdr:cNvSpPr>
      </xdr:nvSpPr>
      <xdr:spPr>
        <a:xfrm>
          <a:off x="409575" y="9153525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de l'acompte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05/06/2004</a:t>
          </a:r>
        </a:p>
      </xdr:txBody>
    </xdr:sp>
    <xdr:clientData/>
  </xdr:twoCellAnchor>
  <xdr:twoCellAnchor>
    <xdr:from>
      <xdr:col>4</xdr:col>
      <xdr:colOff>523875</xdr:colOff>
      <xdr:row>42</xdr:row>
      <xdr:rowOff>190500</xdr:rowOff>
    </xdr:from>
    <xdr:to>
      <xdr:col>8</xdr:col>
      <xdr:colOff>876300</xdr:colOff>
      <xdr:row>45</xdr:row>
      <xdr:rowOff>95250</xdr:rowOff>
    </xdr:to>
    <xdr:sp>
      <xdr:nvSpPr>
        <xdr:cNvPr id="24" name="TextBox 47"/>
        <xdr:cNvSpPr txBox="1">
          <a:spLocks noChangeArrowheads="1"/>
        </xdr:cNvSpPr>
      </xdr:nvSpPr>
      <xdr:spPr>
        <a:xfrm>
          <a:off x="3695700" y="9134475"/>
          <a:ext cx="1771650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Etablissement de la facture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30/06/2004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942975</xdr:colOff>
      <xdr:row>45</xdr:row>
      <xdr:rowOff>0</xdr:rowOff>
    </xdr:from>
    <xdr:to>
      <xdr:col>10</xdr:col>
      <xdr:colOff>381000</xdr:colOff>
      <xdr:row>47</xdr:row>
      <xdr:rowOff>57150</xdr:rowOff>
    </xdr:to>
    <xdr:sp>
      <xdr:nvSpPr>
        <xdr:cNvPr id="25" name="TextBox 48"/>
        <xdr:cNvSpPr txBox="1">
          <a:spLocks noChangeArrowheads="1"/>
        </xdr:cNvSpPr>
      </xdr:nvSpPr>
      <xdr:spPr>
        <a:xfrm>
          <a:off x="5534025" y="9544050"/>
          <a:ext cx="1543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du solde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15/07/2004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885825</xdr:colOff>
      <xdr:row>32</xdr:row>
      <xdr:rowOff>28575</xdr:rowOff>
    </xdr:from>
    <xdr:to>
      <xdr:col>4</xdr:col>
      <xdr:colOff>28575</xdr:colOff>
      <xdr:row>34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4619625" y="738187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895350</xdr:colOff>
      <xdr:row>38</xdr:row>
      <xdr:rowOff>28575</xdr:rowOff>
    </xdr:from>
    <xdr:to>
      <xdr:col>4</xdr:col>
      <xdr:colOff>38100</xdr:colOff>
      <xdr:row>40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4629150" y="8772525"/>
          <a:ext cx="7620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11</xdr:row>
      <xdr:rowOff>228600</xdr:rowOff>
    </xdr:from>
    <xdr:to>
      <xdr:col>3</xdr:col>
      <xdr:colOff>1028700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0" y="2847975"/>
          <a:ext cx="0" cy="19335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1019175</xdr:colOff>
      <xdr:row>20</xdr:row>
      <xdr:rowOff>190500</xdr:rowOff>
    </xdr:from>
    <xdr:to>
      <xdr:col>7</xdr:col>
      <xdr:colOff>57150</xdr:colOff>
      <xdr:row>20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514725" y="4752975"/>
          <a:ext cx="1743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47625</xdr:rowOff>
    </xdr:from>
    <xdr:to>
      <xdr:col>10</xdr:col>
      <xdr:colOff>695325</xdr:colOff>
      <xdr:row>35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04775" y="7753350"/>
          <a:ext cx="7239000" cy="0"/>
        </a:xfrm>
        <a:prstGeom prst="line">
          <a:avLst/>
        </a:prstGeom>
        <a:solidFill>
          <a:srgbClr val="FFFFFF"/>
        </a:solidFill>
        <a:ln w="38100" cmpd="dbl">
          <a:solidFill>
            <a:srgbClr val="0000FF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1028700</xdr:colOff>
      <xdr:row>31</xdr:row>
      <xdr:rowOff>123825</xdr:rowOff>
    </xdr:from>
    <xdr:to>
      <xdr:col>1</xdr:col>
      <xdr:colOff>1028700</xdr:colOff>
      <xdr:row>36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133475" y="7029450"/>
          <a:ext cx="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628650</xdr:colOff>
      <xdr:row>34</xdr:row>
      <xdr:rowOff>9525</xdr:rowOff>
    </xdr:from>
    <xdr:to>
      <xdr:col>9</xdr:col>
      <xdr:colOff>628650</xdr:colOff>
      <xdr:row>35</xdr:row>
      <xdr:rowOff>190500</xdr:rowOff>
    </xdr:to>
    <xdr:sp>
      <xdr:nvSpPr>
        <xdr:cNvPr id="3" name="AutoShape 3"/>
        <xdr:cNvSpPr>
          <a:spLocks/>
        </xdr:cNvSpPr>
      </xdr:nvSpPr>
      <xdr:spPr>
        <a:xfrm flipH="1">
          <a:off x="6286500" y="751522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9525</xdr:rowOff>
    </xdr:from>
    <xdr:to>
      <xdr:col>8</xdr:col>
      <xdr:colOff>28575</xdr:colOff>
      <xdr:row>35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19625" y="711517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34</xdr:row>
      <xdr:rowOff>19050</xdr:rowOff>
    </xdr:from>
    <xdr:to>
      <xdr:col>3</xdr:col>
      <xdr:colOff>247650</xdr:colOff>
      <xdr:row>35</xdr:row>
      <xdr:rowOff>190500</xdr:rowOff>
    </xdr:to>
    <xdr:sp>
      <xdr:nvSpPr>
        <xdr:cNvPr id="5" name="AutoShape 5"/>
        <xdr:cNvSpPr>
          <a:spLocks/>
        </xdr:cNvSpPr>
      </xdr:nvSpPr>
      <xdr:spPr>
        <a:xfrm flipH="1">
          <a:off x="2781300" y="7524750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32</xdr:row>
      <xdr:rowOff>0</xdr:rowOff>
    </xdr:from>
    <xdr:to>
      <xdr:col>4</xdr:col>
      <xdr:colOff>438150</xdr:colOff>
      <xdr:row>34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71675" y="7105650"/>
          <a:ext cx="1638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Réalisation des travaux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295275</xdr:colOff>
      <xdr:row>30</xdr:row>
      <xdr:rowOff>0</xdr:rowOff>
    </xdr:from>
    <xdr:to>
      <xdr:col>1</xdr:col>
      <xdr:colOff>1733550</xdr:colOff>
      <xdr:row>32</xdr:row>
      <xdr:rowOff>19050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00050" y="6705600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de l'acompte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05/06/2004</a:t>
          </a:r>
        </a:p>
      </xdr:txBody>
    </xdr:sp>
    <xdr:clientData/>
  </xdr:twoCellAnchor>
  <xdr:twoCellAnchor>
    <xdr:from>
      <xdr:col>4</xdr:col>
      <xdr:colOff>514350</xdr:colOff>
      <xdr:row>30</xdr:row>
      <xdr:rowOff>9525</xdr:rowOff>
    </xdr:from>
    <xdr:to>
      <xdr:col>8</xdr:col>
      <xdr:colOff>866775</xdr:colOff>
      <xdr:row>32</xdr:row>
      <xdr:rowOff>114300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86175" y="6715125"/>
          <a:ext cx="1771650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Etablissement de la facture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30/06/2004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914400</xdr:colOff>
      <xdr:row>32</xdr:row>
      <xdr:rowOff>0</xdr:rowOff>
    </xdr:from>
    <xdr:to>
      <xdr:col>10</xdr:col>
      <xdr:colOff>352425</xdr:colOff>
      <xdr:row>34</xdr:row>
      <xdr:rowOff>57150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505450" y="7105650"/>
          <a:ext cx="14954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du solde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15/07/2004</a:t>
          </a:r>
        </a:p>
      </xdr:txBody>
    </xdr:sp>
    <xdr:clientData/>
  </xdr:twoCellAnchor>
  <xdr:twoCellAnchor>
    <xdr:from>
      <xdr:col>1</xdr:col>
      <xdr:colOff>38100</xdr:colOff>
      <xdr:row>48</xdr:row>
      <xdr:rowOff>38100</xdr:rowOff>
    </xdr:from>
    <xdr:to>
      <xdr:col>10</xdr:col>
      <xdr:colOff>628650</xdr:colOff>
      <xdr:row>48</xdr:row>
      <xdr:rowOff>38100</xdr:rowOff>
    </xdr:to>
    <xdr:sp>
      <xdr:nvSpPr>
        <xdr:cNvPr id="10" name="AutoShape 11"/>
        <xdr:cNvSpPr>
          <a:spLocks/>
        </xdr:cNvSpPr>
      </xdr:nvSpPr>
      <xdr:spPr>
        <a:xfrm>
          <a:off x="142875" y="10182225"/>
          <a:ext cx="7134225" cy="0"/>
        </a:xfrm>
        <a:prstGeom prst="line">
          <a:avLst/>
        </a:prstGeom>
        <a:solidFill>
          <a:srgbClr val="FFFFFF"/>
        </a:solidFill>
        <a:ln w="38100" cmpd="dbl">
          <a:solidFill>
            <a:srgbClr val="0000FF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1028700</xdr:colOff>
      <xdr:row>44</xdr:row>
      <xdr:rowOff>123825</xdr:rowOff>
    </xdr:from>
    <xdr:to>
      <xdr:col>1</xdr:col>
      <xdr:colOff>1028700</xdr:colOff>
      <xdr:row>49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133475" y="946785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657225</xdr:colOff>
      <xdr:row>47</xdr:row>
      <xdr:rowOff>9525</xdr:rowOff>
    </xdr:from>
    <xdr:to>
      <xdr:col>9</xdr:col>
      <xdr:colOff>657225</xdr:colOff>
      <xdr:row>48</xdr:row>
      <xdr:rowOff>190500</xdr:rowOff>
    </xdr:to>
    <xdr:sp>
      <xdr:nvSpPr>
        <xdr:cNvPr id="12" name="AutoShape 13"/>
        <xdr:cNvSpPr>
          <a:spLocks/>
        </xdr:cNvSpPr>
      </xdr:nvSpPr>
      <xdr:spPr>
        <a:xfrm flipH="1">
          <a:off x="6315075" y="9953625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9525</xdr:rowOff>
    </xdr:from>
    <xdr:to>
      <xdr:col>8</xdr:col>
      <xdr:colOff>0</xdr:colOff>
      <xdr:row>48</xdr:row>
      <xdr:rowOff>180975</xdr:rowOff>
    </xdr:to>
    <xdr:sp>
      <xdr:nvSpPr>
        <xdr:cNvPr id="13" name="AutoShape 14"/>
        <xdr:cNvSpPr>
          <a:spLocks/>
        </xdr:cNvSpPr>
      </xdr:nvSpPr>
      <xdr:spPr>
        <a:xfrm>
          <a:off x="4591050" y="9553575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371475</xdr:colOff>
      <xdr:row>47</xdr:row>
      <xdr:rowOff>9525</xdr:rowOff>
    </xdr:from>
    <xdr:to>
      <xdr:col>3</xdr:col>
      <xdr:colOff>371475</xdr:colOff>
      <xdr:row>48</xdr:row>
      <xdr:rowOff>180975</xdr:rowOff>
    </xdr:to>
    <xdr:sp>
      <xdr:nvSpPr>
        <xdr:cNvPr id="14" name="AutoShape 15"/>
        <xdr:cNvSpPr>
          <a:spLocks/>
        </xdr:cNvSpPr>
      </xdr:nvSpPr>
      <xdr:spPr>
        <a:xfrm flipH="1">
          <a:off x="2905125" y="9953625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58</xdr:row>
      <xdr:rowOff>38100</xdr:rowOff>
    </xdr:from>
    <xdr:to>
      <xdr:col>10</xdr:col>
      <xdr:colOff>657225</xdr:colOff>
      <xdr:row>58</xdr:row>
      <xdr:rowOff>38100</xdr:rowOff>
    </xdr:to>
    <xdr:sp>
      <xdr:nvSpPr>
        <xdr:cNvPr id="15" name="AutoShape 16"/>
        <xdr:cNvSpPr>
          <a:spLocks/>
        </xdr:cNvSpPr>
      </xdr:nvSpPr>
      <xdr:spPr>
        <a:xfrm>
          <a:off x="180975" y="12106275"/>
          <a:ext cx="7124700" cy="0"/>
        </a:xfrm>
        <a:prstGeom prst="line">
          <a:avLst/>
        </a:prstGeom>
        <a:solidFill>
          <a:srgbClr val="FFFFFF"/>
        </a:solidFill>
        <a:ln w="38100" cmpd="dbl">
          <a:solidFill>
            <a:srgbClr val="0000FF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1028700</xdr:colOff>
      <xdr:row>56</xdr:row>
      <xdr:rowOff>190500</xdr:rowOff>
    </xdr:from>
    <xdr:to>
      <xdr:col>1</xdr:col>
      <xdr:colOff>1028700</xdr:colOff>
      <xdr:row>59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1133475" y="1185862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628650</xdr:colOff>
      <xdr:row>57</xdr:row>
      <xdr:rowOff>0</xdr:rowOff>
    </xdr:from>
    <xdr:to>
      <xdr:col>9</xdr:col>
      <xdr:colOff>628650</xdr:colOff>
      <xdr:row>58</xdr:row>
      <xdr:rowOff>190500</xdr:rowOff>
    </xdr:to>
    <xdr:sp>
      <xdr:nvSpPr>
        <xdr:cNvPr id="17" name="AutoShape 18"/>
        <xdr:cNvSpPr>
          <a:spLocks/>
        </xdr:cNvSpPr>
      </xdr:nvSpPr>
      <xdr:spPr>
        <a:xfrm flipH="1">
          <a:off x="6286500" y="11868150"/>
          <a:ext cx="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57</xdr:row>
      <xdr:rowOff>0</xdr:rowOff>
    </xdr:from>
    <xdr:to>
      <xdr:col>4</xdr:col>
      <xdr:colOff>447675</xdr:colOff>
      <xdr:row>58</xdr:row>
      <xdr:rowOff>171450</xdr:rowOff>
    </xdr:to>
    <xdr:sp>
      <xdr:nvSpPr>
        <xdr:cNvPr id="18" name="AutoShape 19"/>
        <xdr:cNvSpPr>
          <a:spLocks/>
        </xdr:cNvSpPr>
      </xdr:nvSpPr>
      <xdr:spPr>
        <a:xfrm>
          <a:off x="3619500" y="11868150"/>
          <a:ext cx="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54</xdr:row>
      <xdr:rowOff>180975</xdr:rowOff>
    </xdr:from>
    <xdr:to>
      <xdr:col>1</xdr:col>
      <xdr:colOff>1743075</xdr:colOff>
      <xdr:row>57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409575" y="11449050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de l'acompte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15/06/2004</a:t>
          </a:r>
        </a:p>
      </xdr:txBody>
    </xdr:sp>
    <xdr:clientData/>
  </xdr:twoCellAnchor>
  <xdr:twoCellAnchor>
    <xdr:from>
      <xdr:col>3</xdr:col>
      <xdr:colOff>9525</xdr:colOff>
      <xdr:row>54</xdr:row>
      <xdr:rowOff>171450</xdr:rowOff>
    </xdr:from>
    <xdr:to>
      <xdr:col>8</xdr:col>
      <xdr:colOff>104775</xdr:colOff>
      <xdr:row>57</xdr:row>
      <xdr:rowOff>9525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543175" y="11439525"/>
          <a:ext cx="2152650" cy="4381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Etablissement de la facture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30/06/2004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904875</xdr:colOff>
      <xdr:row>54</xdr:row>
      <xdr:rowOff>171450</xdr:rowOff>
    </xdr:from>
    <xdr:to>
      <xdr:col>10</xdr:col>
      <xdr:colOff>238125</xdr:colOff>
      <xdr:row>56</xdr:row>
      <xdr:rowOff>190500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5495925" y="11439525"/>
          <a:ext cx="13906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du solde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15/07/2004</a:t>
          </a:r>
        </a:p>
      </xdr:txBody>
    </xdr:sp>
    <xdr:clientData/>
  </xdr:twoCellAnchor>
  <xdr:twoCellAnchor>
    <xdr:from>
      <xdr:col>1</xdr:col>
      <xdr:colOff>1876425</xdr:colOff>
      <xdr:row>45</xdr:row>
      <xdr:rowOff>0</xdr:rowOff>
    </xdr:from>
    <xdr:to>
      <xdr:col>4</xdr:col>
      <xdr:colOff>447675</xdr:colOff>
      <xdr:row>47</xdr:row>
      <xdr:rowOff>114300</xdr:rowOff>
    </xdr:to>
    <xdr:sp>
      <xdr:nvSpPr>
        <xdr:cNvPr id="22" name="TextBox 39"/>
        <xdr:cNvSpPr txBox="1">
          <a:spLocks noChangeArrowheads="1"/>
        </xdr:cNvSpPr>
      </xdr:nvSpPr>
      <xdr:spPr>
        <a:xfrm>
          <a:off x="1981200" y="9544050"/>
          <a:ext cx="1638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Réalisation des travaux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304800</xdr:colOff>
      <xdr:row>43</xdr:row>
      <xdr:rowOff>9525</xdr:rowOff>
    </xdr:from>
    <xdr:to>
      <xdr:col>1</xdr:col>
      <xdr:colOff>1743075</xdr:colOff>
      <xdr:row>45</xdr:row>
      <xdr:rowOff>28575</xdr:rowOff>
    </xdr:to>
    <xdr:sp>
      <xdr:nvSpPr>
        <xdr:cNvPr id="23" name="TextBox 40"/>
        <xdr:cNvSpPr txBox="1">
          <a:spLocks noChangeArrowheads="1"/>
        </xdr:cNvSpPr>
      </xdr:nvSpPr>
      <xdr:spPr>
        <a:xfrm>
          <a:off x="409575" y="9153525"/>
          <a:ext cx="1438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de l'acompte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05/06/2004</a:t>
          </a:r>
        </a:p>
      </xdr:txBody>
    </xdr:sp>
    <xdr:clientData/>
  </xdr:twoCellAnchor>
  <xdr:twoCellAnchor>
    <xdr:from>
      <xdr:col>4</xdr:col>
      <xdr:colOff>523875</xdr:colOff>
      <xdr:row>42</xdr:row>
      <xdr:rowOff>190500</xdr:rowOff>
    </xdr:from>
    <xdr:to>
      <xdr:col>8</xdr:col>
      <xdr:colOff>876300</xdr:colOff>
      <xdr:row>45</xdr:row>
      <xdr:rowOff>95250</xdr:rowOff>
    </xdr:to>
    <xdr:sp>
      <xdr:nvSpPr>
        <xdr:cNvPr id="24" name="TextBox 41"/>
        <xdr:cNvSpPr txBox="1">
          <a:spLocks noChangeArrowheads="1"/>
        </xdr:cNvSpPr>
      </xdr:nvSpPr>
      <xdr:spPr>
        <a:xfrm>
          <a:off x="3695700" y="9134475"/>
          <a:ext cx="1771650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Etablissement de la facture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30/06/2004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942975</xdr:colOff>
      <xdr:row>45</xdr:row>
      <xdr:rowOff>0</xdr:rowOff>
    </xdr:from>
    <xdr:to>
      <xdr:col>10</xdr:col>
      <xdr:colOff>381000</xdr:colOff>
      <xdr:row>47</xdr:row>
      <xdr:rowOff>57150</xdr:rowOff>
    </xdr:to>
    <xdr:sp>
      <xdr:nvSpPr>
        <xdr:cNvPr id="25" name="TextBox 42"/>
        <xdr:cNvSpPr txBox="1">
          <a:spLocks noChangeArrowheads="1"/>
        </xdr:cNvSpPr>
      </xdr:nvSpPr>
      <xdr:spPr>
        <a:xfrm>
          <a:off x="5534025" y="9544050"/>
          <a:ext cx="14954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Paiement du solde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15/07/2004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.12109375" style="0" customWidth="1"/>
    <col min="2" max="2" width="2.00390625" style="0" customWidth="1"/>
    <col min="3" max="3" width="9.50390625" style="1" customWidth="1"/>
    <col min="4" max="4" width="1.00390625" style="1" customWidth="1"/>
    <col min="5" max="5" width="4.75390625" style="1" customWidth="1"/>
    <col min="6" max="6" width="3.75390625" style="1" customWidth="1"/>
    <col min="7" max="7" width="4.25390625" style="1" customWidth="1"/>
    <col min="8" max="8" width="1.00390625" style="1" customWidth="1"/>
    <col min="9" max="9" width="9.75390625" style="1" customWidth="1"/>
    <col min="10" max="10" width="1.00390625" style="1" customWidth="1"/>
    <col min="11" max="11" width="8.375" style="1" customWidth="1"/>
    <col min="12" max="12" width="1.00390625" style="1" customWidth="1"/>
    <col min="13" max="13" width="9.50390625" style="1" customWidth="1"/>
    <col min="14" max="14" width="3.75390625" style="1" customWidth="1"/>
    <col min="15" max="15" width="5.50390625" style="1" customWidth="1"/>
    <col min="16" max="16" width="3.75390625" style="1" customWidth="1"/>
    <col min="17" max="17" width="2.125" style="1" customWidth="1"/>
    <col min="18" max="18" width="1.00390625" style="1" customWidth="1"/>
    <col min="19" max="19" width="11.125" style="1" customWidth="1"/>
    <col min="20" max="20" width="3.75390625" style="1" customWidth="1"/>
    <col min="21" max="21" width="17.75390625" style="1" customWidth="1"/>
    <col min="22" max="22" width="17.375" style="0" customWidth="1"/>
  </cols>
  <sheetData>
    <row r="1" ht="6.75" customHeight="1" thickBot="1"/>
    <row r="2" spans="2:22" ht="19.5" customHeight="1">
      <c r="B2" s="497"/>
      <c r="C2" s="610" t="s">
        <v>353</v>
      </c>
      <c r="D2" s="610"/>
      <c r="E2" s="610"/>
      <c r="F2" s="610"/>
      <c r="G2" s="610"/>
      <c r="H2" s="610"/>
      <c r="I2" s="610"/>
      <c r="J2" s="610" t="s">
        <v>354</v>
      </c>
      <c r="K2" s="610"/>
      <c r="L2" s="610"/>
      <c r="M2" s="610"/>
      <c r="N2" s="610"/>
      <c r="O2" s="610"/>
      <c r="P2" s="610" t="s">
        <v>355</v>
      </c>
      <c r="Q2" s="610"/>
      <c r="R2" s="610"/>
      <c r="S2" s="610"/>
      <c r="T2" s="610"/>
      <c r="U2" s="610"/>
      <c r="V2" s="498"/>
    </row>
    <row r="3" spans="2:22" ht="15.75">
      <c r="B3" s="499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1"/>
    </row>
    <row r="4" spans="2:22" ht="15.75">
      <c r="B4" s="499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1"/>
    </row>
    <row r="5" spans="2:22" ht="15.75">
      <c r="B5" s="499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1"/>
    </row>
    <row r="6" spans="2:22" ht="15.75">
      <c r="B6" s="499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1"/>
    </row>
    <row r="7" spans="2:22" ht="15.75">
      <c r="B7" s="499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1"/>
    </row>
    <row r="8" spans="2:22" ht="15.75">
      <c r="B8" s="499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1"/>
    </row>
    <row r="9" spans="2:22" ht="15.75">
      <c r="B9" s="499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1"/>
    </row>
    <row r="10" spans="2:22" ht="15.75">
      <c r="B10" s="499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1"/>
    </row>
    <row r="11" spans="2:22" ht="15.75">
      <c r="B11" s="499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1"/>
    </row>
    <row r="12" spans="2:22" ht="15.75">
      <c r="B12" s="499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1"/>
    </row>
    <row r="13" spans="2:22" ht="15.75">
      <c r="B13" s="499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1"/>
    </row>
    <row r="14" spans="2:22" ht="15.75">
      <c r="B14" s="499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1"/>
    </row>
    <row r="15" spans="2:22" ht="15.75">
      <c r="B15" s="499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1"/>
    </row>
    <row r="16" spans="2:22" ht="15.75">
      <c r="B16" s="499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1"/>
    </row>
    <row r="17" spans="2:22" ht="15.75">
      <c r="B17" s="499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1"/>
    </row>
    <row r="18" spans="2:22" ht="15.75"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1"/>
    </row>
    <row r="19" spans="2:22" ht="15.75"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1"/>
    </row>
    <row r="20" spans="2:22" ht="15.75">
      <c r="B20" s="499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1"/>
    </row>
    <row r="21" spans="2:22" ht="15.75">
      <c r="B21" s="499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1"/>
    </row>
    <row r="22" spans="2:22" ht="15.75">
      <c r="B22" s="499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1"/>
    </row>
    <row r="23" spans="2:22" ht="15.75">
      <c r="B23" s="499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1"/>
    </row>
    <row r="24" spans="2:22" ht="15.75">
      <c r="B24" s="499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11" t="s">
        <v>356</v>
      </c>
      <c r="V24" s="512" t="s">
        <v>373</v>
      </c>
    </row>
    <row r="25" spans="2:22" ht="15.75">
      <c r="B25" s="499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11" t="s">
        <v>374</v>
      </c>
      <c r="V25" s="512" t="s">
        <v>375</v>
      </c>
    </row>
    <row r="26" spans="2:22" ht="15.75">
      <c r="B26" s="499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2"/>
      <c r="V26" s="501"/>
    </row>
    <row r="27" spans="2:22" ht="15.75">
      <c r="B27" s="499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1"/>
    </row>
    <row r="28" spans="2:22" ht="15.75">
      <c r="B28" s="499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1"/>
    </row>
    <row r="29" spans="2:22" ht="15.75">
      <c r="B29" s="499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1"/>
    </row>
    <row r="30" spans="2:22" ht="15.75">
      <c r="B30" s="499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1"/>
    </row>
    <row r="31" spans="2:22" ht="25.5" customHeight="1">
      <c r="B31" s="499"/>
      <c r="C31" s="611" t="s">
        <v>357</v>
      </c>
      <c r="D31" s="611"/>
      <c r="E31" s="611"/>
      <c r="F31" s="611"/>
      <c r="G31" s="611"/>
      <c r="H31" s="611"/>
      <c r="I31" s="611"/>
      <c r="J31" s="612" t="s">
        <v>358</v>
      </c>
      <c r="K31" s="613"/>
      <c r="L31" s="613"/>
      <c r="M31" s="613"/>
      <c r="N31" s="613"/>
      <c r="O31" s="613"/>
      <c r="P31" s="614" t="s">
        <v>357</v>
      </c>
      <c r="Q31" s="614"/>
      <c r="R31" s="614"/>
      <c r="S31" s="614"/>
      <c r="T31" s="614"/>
      <c r="U31" s="614"/>
      <c r="V31" s="501"/>
    </row>
    <row r="32" spans="2:22" ht="15.75">
      <c r="B32" s="499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1"/>
    </row>
    <row r="33" spans="2:22" ht="15.75">
      <c r="B33" s="499"/>
      <c r="C33" s="615" t="s">
        <v>359</v>
      </c>
      <c r="D33" s="616"/>
      <c r="E33" s="616"/>
      <c r="F33" s="616"/>
      <c r="G33" s="616"/>
      <c r="H33" s="616"/>
      <c r="I33" s="616"/>
      <c r="J33" s="616"/>
      <c r="K33" s="616"/>
      <c r="L33" s="616"/>
      <c r="M33" s="617"/>
      <c r="N33" s="503"/>
      <c r="O33" s="615" t="s">
        <v>360</v>
      </c>
      <c r="P33" s="616"/>
      <c r="Q33" s="616"/>
      <c r="R33" s="616"/>
      <c r="S33" s="616"/>
      <c r="T33" s="616"/>
      <c r="U33" s="617"/>
      <c r="V33" s="501"/>
    </row>
    <row r="34" spans="2:22" ht="3.75" customHeight="1">
      <c r="B34" s="499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1"/>
    </row>
    <row r="35" spans="2:22" s="504" customFormat="1" ht="26.25" customHeight="1">
      <c r="B35" s="505"/>
      <c r="C35" s="513" t="s">
        <v>361</v>
      </c>
      <c r="D35" s="514"/>
      <c r="E35" s="618" t="s">
        <v>362</v>
      </c>
      <c r="F35" s="619"/>
      <c r="G35" s="620"/>
      <c r="H35" s="514"/>
      <c r="I35" s="513" t="s">
        <v>363</v>
      </c>
      <c r="J35" s="514"/>
      <c r="K35" s="513" t="s">
        <v>364</v>
      </c>
      <c r="L35" s="514"/>
      <c r="M35" s="513" t="s">
        <v>365</v>
      </c>
      <c r="N35" s="514"/>
      <c r="O35" s="618" t="s">
        <v>366</v>
      </c>
      <c r="P35" s="619"/>
      <c r="Q35" s="620"/>
      <c r="R35" s="514"/>
      <c r="S35" s="513" t="s">
        <v>367</v>
      </c>
      <c r="T35" s="514"/>
      <c r="U35" s="513" t="s">
        <v>368</v>
      </c>
      <c r="V35" s="506"/>
    </row>
    <row r="36" spans="2:22" ht="5.25" customHeight="1">
      <c r="B36" s="499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1"/>
    </row>
    <row r="37" spans="2:22" ht="15.75">
      <c r="B37" s="499"/>
      <c r="C37" s="500"/>
      <c r="D37" s="500"/>
      <c r="E37" s="500"/>
      <c r="F37" s="507" t="s">
        <v>369</v>
      </c>
      <c r="G37" s="500"/>
      <c r="H37" s="500"/>
      <c r="I37" s="500"/>
      <c r="J37" s="500"/>
      <c r="K37" s="500"/>
      <c r="L37" s="500"/>
      <c r="M37" s="500"/>
      <c r="N37" s="507" t="s">
        <v>370</v>
      </c>
      <c r="O37" s="500"/>
      <c r="P37" s="507" t="s">
        <v>371</v>
      </c>
      <c r="Q37" s="500"/>
      <c r="R37" s="500"/>
      <c r="S37" s="500"/>
      <c r="T37" s="507" t="s">
        <v>372</v>
      </c>
      <c r="U37" s="500"/>
      <c r="V37" s="501"/>
    </row>
    <row r="38" spans="2:22" ht="8.25" customHeight="1">
      <c r="B38" s="508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10"/>
    </row>
  </sheetData>
  <mergeCells count="10">
    <mergeCell ref="C33:M33"/>
    <mergeCell ref="O33:U33"/>
    <mergeCell ref="E35:G35"/>
    <mergeCell ref="O35:Q35"/>
    <mergeCell ref="C2:I2"/>
    <mergeCell ref="J2:O2"/>
    <mergeCell ref="P2:U2"/>
    <mergeCell ref="C31:I31"/>
    <mergeCell ref="J31:O31"/>
    <mergeCell ref="P31:U31"/>
  </mergeCells>
  <printOptions horizontalCentered="1" verticalCentered="1"/>
  <pageMargins left="0.7874015748031497" right="0.7086614173228347" top="0.5905511811023623" bottom="0.4724409448818898" header="0.35433070866141736" footer="0.2755905511811024"/>
  <pageSetup fitToHeight="1" fitToWidth="1" orientation="landscape" paperSize="9" scale="92" r:id="rId2"/>
  <headerFooter alignWithMargins="0">
    <oddHeader>&amp;C&amp;"Comic Sans MS,Gras"&amp;14Processus d'intégration des PFE</oddHeader>
    <oddFooter>&amp;C&amp;9&amp;F&amp;R&amp;9&amp;A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workbookViewId="0" topLeftCell="A1">
      <selection activeCell="A2" sqref="A2:J2"/>
    </sheetView>
  </sheetViews>
  <sheetFormatPr defaultColWidth="11.00390625" defaultRowHeight="15.75"/>
  <cols>
    <col min="1" max="1" width="2.50390625" style="0" customWidth="1"/>
    <col min="2" max="2" width="26.375" style="0" customWidth="1"/>
    <col min="3" max="3" width="3.875" style="0" customWidth="1"/>
    <col min="4" max="4" width="16.00390625" style="2" customWidth="1"/>
    <col min="5" max="5" width="2.50390625" style="0" customWidth="1"/>
    <col min="6" max="6" width="12.625" style="0" customWidth="1"/>
    <col min="7" max="7" width="4.375" style="0" customWidth="1"/>
    <col min="8" max="8" width="8.50390625" style="2" customWidth="1"/>
    <col min="9" max="9" width="3.875" style="0" customWidth="1"/>
    <col min="10" max="10" width="15.875" style="133" customWidth="1"/>
    <col min="11" max="11" width="5.125" style="0" customWidth="1"/>
  </cols>
  <sheetData>
    <row r="1" spans="1:11" ht="27.75" thickBot="1">
      <c r="A1" s="667" t="s">
        <v>192</v>
      </c>
      <c r="B1" s="667"/>
      <c r="C1" s="667"/>
      <c r="D1" s="667"/>
      <c r="E1" s="667"/>
      <c r="F1" s="667"/>
      <c r="G1" s="667"/>
      <c r="H1" s="667"/>
      <c r="I1" s="667"/>
      <c r="J1" s="667"/>
      <c r="K1" s="217"/>
    </row>
    <row r="2" spans="1:11" ht="19.5">
      <c r="A2" s="668" t="s">
        <v>193</v>
      </c>
      <c r="B2" s="668"/>
      <c r="C2" s="668"/>
      <c r="D2" s="668"/>
      <c r="E2" s="668"/>
      <c r="F2" s="668"/>
      <c r="G2" s="668"/>
      <c r="H2" s="668"/>
      <c r="I2" s="668"/>
      <c r="J2" s="668"/>
      <c r="K2" s="218"/>
    </row>
    <row r="3" spans="1:11" ht="19.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8"/>
    </row>
    <row r="4" spans="1:10" ht="20.25">
      <c r="A4" s="232" t="s">
        <v>55</v>
      </c>
      <c r="B4" s="233" t="s">
        <v>56</v>
      </c>
      <c r="C4" s="219"/>
      <c r="D4" s="220"/>
      <c r="E4" s="219"/>
      <c r="F4" s="219"/>
      <c r="G4" s="219"/>
      <c r="H4" s="220"/>
      <c r="I4" s="219"/>
      <c r="J4" s="231" t="s">
        <v>212</v>
      </c>
    </row>
    <row r="5" spans="1:10" ht="20.25">
      <c r="A5" s="46"/>
      <c r="B5" s="47" t="s">
        <v>57</v>
      </c>
      <c r="C5" s="48"/>
      <c r="D5" s="49"/>
      <c r="E5" s="48"/>
      <c r="F5" s="47" t="s">
        <v>58</v>
      </c>
      <c r="G5" s="47"/>
      <c r="H5" s="50"/>
      <c r="I5" s="48"/>
      <c r="J5" s="51"/>
    </row>
    <row r="6" spans="1:10" ht="6.75" customHeight="1">
      <c r="A6" s="46"/>
      <c r="C6" s="52"/>
      <c r="D6" s="53"/>
      <c r="E6" s="48"/>
      <c r="I6" s="54"/>
      <c r="J6" s="55"/>
    </row>
    <row r="7" spans="1:10" ht="17.25" customHeight="1">
      <c r="A7" s="56" t="s">
        <v>59</v>
      </c>
      <c r="B7" s="57" t="s">
        <v>60</v>
      </c>
      <c r="C7" s="58"/>
      <c r="D7" s="59">
        <f>'Eval retour PFE 1 - Corrigé'!G18+'Eval retour PFE 1 - Corrigé'!G19</f>
        <v>186227</v>
      </c>
      <c r="E7" s="60" t="s">
        <v>61</v>
      </c>
      <c r="F7" s="57" t="s">
        <v>62</v>
      </c>
      <c r="G7" s="57"/>
      <c r="H7" s="61"/>
      <c r="I7" s="62" t="s">
        <v>63</v>
      </c>
      <c r="J7" s="63"/>
    </row>
    <row r="8" spans="1:10" ht="17.25" customHeight="1">
      <c r="A8" s="56" t="s">
        <v>64</v>
      </c>
      <c r="B8" s="57" t="s">
        <v>65</v>
      </c>
      <c r="C8" s="58"/>
      <c r="D8" s="64"/>
      <c r="E8" s="60" t="s">
        <v>66</v>
      </c>
      <c r="F8" s="57" t="s">
        <v>67</v>
      </c>
      <c r="G8" s="57"/>
      <c r="H8" s="61"/>
      <c r="I8" s="62" t="s">
        <v>68</v>
      </c>
      <c r="J8" s="63"/>
    </row>
    <row r="9" spans="1:10" ht="17.25" customHeight="1">
      <c r="A9" s="56" t="s">
        <v>69</v>
      </c>
      <c r="B9" s="57" t="s">
        <v>70</v>
      </c>
      <c r="C9" s="62" t="s">
        <v>71</v>
      </c>
      <c r="D9" s="59">
        <f>'Eval retour PFE 1 - Corrigé'!F15</f>
        <v>142979</v>
      </c>
      <c r="E9" s="60" t="s">
        <v>72</v>
      </c>
      <c r="F9" s="57" t="s">
        <v>73</v>
      </c>
      <c r="G9" s="57"/>
      <c r="H9" s="61"/>
      <c r="I9" s="62" t="s">
        <v>74</v>
      </c>
      <c r="J9" s="63">
        <f>'Eval retour PFE 1 - Corrigé'!G17</f>
        <v>4710</v>
      </c>
    </row>
    <row r="10" spans="1:10" ht="20.25">
      <c r="A10" s="46"/>
      <c r="B10" s="57" t="s">
        <v>75</v>
      </c>
      <c r="C10" s="66"/>
      <c r="D10" s="53"/>
      <c r="E10" s="48"/>
      <c r="I10" s="67"/>
      <c r="J10" s="68"/>
    </row>
    <row r="11" spans="1:10" ht="20.25">
      <c r="A11" s="46"/>
      <c r="B11" s="57" t="s">
        <v>76</v>
      </c>
      <c r="C11" s="52"/>
      <c r="D11" s="53"/>
      <c r="E11" s="48"/>
      <c r="J11" s="69"/>
    </row>
    <row r="12" spans="1:10" ht="20.25">
      <c r="A12" s="46"/>
      <c r="B12" t="s">
        <v>77</v>
      </c>
      <c r="C12" s="70"/>
      <c r="D12" s="320">
        <f>SUM(D7:D11)</f>
        <v>329206</v>
      </c>
      <c r="E12" s="48"/>
      <c r="J12" s="69"/>
    </row>
    <row r="13" spans="1:10" ht="20.25">
      <c r="A13" s="232" t="s">
        <v>29</v>
      </c>
      <c r="B13" s="234" t="s">
        <v>78</v>
      </c>
      <c r="C13" s="222"/>
      <c r="D13" s="223"/>
      <c r="E13" s="222"/>
      <c r="F13" s="222"/>
      <c r="G13" s="222"/>
      <c r="H13" s="223"/>
      <c r="I13" s="222"/>
      <c r="J13" s="221"/>
    </row>
    <row r="14" spans="1:10" ht="15.75">
      <c r="A14" s="46"/>
      <c r="B14" s="47" t="s">
        <v>79</v>
      </c>
      <c r="C14" s="48"/>
      <c r="D14" s="49"/>
      <c r="E14" s="48"/>
      <c r="F14" s="48"/>
      <c r="G14" s="72"/>
      <c r="H14" s="73" t="s">
        <v>80</v>
      </c>
      <c r="I14" s="74"/>
      <c r="J14" s="75" t="s">
        <v>81</v>
      </c>
    </row>
    <row r="15" spans="1:10" ht="10.5" customHeight="1">
      <c r="A15" s="46"/>
      <c r="D15" s="311" t="s">
        <v>227</v>
      </c>
      <c r="E15" s="311"/>
      <c r="F15" s="311" t="s">
        <v>228</v>
      </c>
      <c r="G15" s="54"/>
      <c r="H15" s="76"/>
      <c r="I15" s="77"/>
      <c r="J15" s="55"/>
    </row>
    <row r="16" spans="1:10" ht="17.25" customHeight="1">
      <c r="A16" s="56" t="s">
        <v>82</v>
      </c>
      <c r="B16" s="57" t="s">
        <v>83</v>
      </c>
      <c r="D16" s="312">
        <f>'Eval retour PFE 1 - Corrigé'!G19</f>
        <v>173781</v>
      </c>
      <c r="E16" s="312"/>
      <c r="F16" s="312">
        <f>'Eval retour PFE 1 - Corrigé'!F15</f>
        <v>142979</v>
      </c>
      <c r="G16" s="62" t="s">
        <v>84</v>
      </c>
      <c r="H16" s="708">
        <f>D16+F16</f>
        <v>316760</v>
      </c>
      <c r="I16" s="709"/>
      <c r="J16" s="80">
        <f>H16*0.196</f>
        <v>62084.96</v>
      </c>
    </row>
    <row r="17" spans="1:10" ht="17.25" customHeight="1">
      <c r="A17" s="56" t="s">
        <v>85</v>
      </c>
      <c r="B17" s="57" t="s">
        <v>86</v>
      </c>
      <c r="D17" s="312">
        <f>'Eval retour PFE 1 - Corrigé'!G18</f>
        <v>12446</v>
      </c>
      <c r="E17" s="313"/>
      <c r="F17" s="313"/>
      <c r="G17" s="62" t="s">
        <v>87</v>
      </c>
      <c r="H17" s="710">
        <f>D17</f>
        <v>12446</v>
      </c>
      <c r="I17" s="711"/>
      <c r="J17" s="81">
        <f>H17*0.055</f>
        <v>684.53</v>
      </c>
    </row>
    <row r="18" spans="1:12" ht="17.25" customHeight="1">
      <c r="A18" s="56" t="s">
        <v>88</v>
      </c>
      <c r="B18" s="57" t="s">
        <v>89</v>
      </c>
      <c r="G18" s="62" t="s">
        <v>90</v>
      </c>
      <c r="H18" s="82"/>
      <c r="I18" s="83"/>
      <c r="J18" s="84"/>
      <c r="L18" s="310"/>
    </row>
    <row r="19" spans="1:10" ht="17.25" customHeight="1">
      <c r="A19" s="56" t="s">
        <v>91</v>
      </c>
      <c r="B19" s="57" t="s">
        <v>92</v>
      </c>
      <c r="G19" s="62" t="s">
        <v>93</v>
      </c>
      <c r="H19" s="85"/>
      <c r="I19" s="86"/>
      <c r="J19" s="63"/>
    </row>
    <row r="20" spans="1:10" ht="17.25" customHeight="1">
      <c r="A20" s="56" t="s">
        <v>94</v>
      </c>
      <c r="B20" s="57" t="s">
        <v>95</v>
      </c>
      <c r="G20" s="62" t="s">
        <v>96</v>
      </c>
      <c r="H20" s="85"/>
      <c r="I20" s="86"/>
      <c r="J20" s="63"/>
    </row>
    <row r="21" spans="1:10" ht="17.25" customHeight="1">
      <c r="A21" s="56" t="s">
        <v>97</v>
      </c>
      <c r="E21" s="310" t="s">
        <v>229</v>
      </c>
      <c r="G21" s="87"/>
      <c r="H21" s="712">
        <f>SUM(H16:I20)</f>
        <v>329206</v>
      </c>
      <c r="I21" s="713"/>
      <c r="J21" s="90"/>
    </row>
    <row r="22" spans="1:10" ht="8.25" customHeight="1">
      <c r="A22" s="46"/>
      <c r="G22" s="91"/>
      <c r="H22" s="92"/>
      <c r="I22" s="93"/>
      <c r="J22" s="94"/>
    </row>
    <row r="23" spans="1:10" ht="17.25" customHeight="1">
      <c r="A23" s="95">
        <v>13</v>
      </c>
      <c r="B23" s="57" t="s">
        <v>98</v>
      </c>
      <c r="G23" s="96"/>
      <c r="H23" s="76"/>
      <c r="I23" s="97" t="s">
        <v>99</v>
      </c>
      <c r="J23" s="98"/>
    </row>
    <row r="24" spans="1:10" ht="5.25" customHeight="1">
      <c r="A24" s="46"/>
      <c r="I24" s="67"/>
      <c r="J24" s="68"/>
    </row>
    <row r="25" spans="1:10" ht="20.25">
      <c r="A25" s="46"/>
      <c r="E25" s="99">
        <v>14</v>
      </c>
      <c r="F25" s="100" t="s">
        <v>100</v>
      </c>
      <c r="I25" s="96"/>
      <c r="J25" s="101">
        <f>SUM(J16:J24)</f>
        <v>62769.49</v>
      </c>
    </row>
    <row r="26" spans="1:10" ht="4.5" customHeight="1">
      <c r="A26" s="46"/>
      <c r="E26" s="99"/>
      <c r="I26" s="96"/>
      <c r="J26" s="68"/>
    </row>
    <row r="27" spans="1:10" ht="20.25">
      <c r="A27" s="46"/>
      <c r="E27" s="99">
        <v>15</v>
      </c>
      <c r="F27" s="100" t="s">
        <v>101</v>
      </c>
      <c r="I27" s="96"/>
      <c r="J27" s="55"/>
    </row>
    <row r="28" spans="1:10" ht="20.25">
      <c r="A28" s="46"/>
      <c r="E28" s="102"/>
      <c r="F28" s="100" t="s">
        <v>102</v>
      </c>
      <c r="I28" s="103" t="s">
        <v>103</v>
      </c>
      <c r="J28" s="63"/>
    </row>
    <row r="29" spans="1:10" ht="4.5" customHeight="1">
      <c r="A29" s="46"/>
      <c r="E29" s="102"/>
      <c r="J29" s="69"/>
    </row>
    <row r="30" spans="1:10" ht="20.25">
      <c r="A30" s="238"/>
      <c r="B30" s="239" t="s">
        <v>104</v>
      </c>
      <c r="C30" s="226"/>
      <c r="D30" s="227"/>
      <c r="E30" s="226"/>
      <c r="F30" s="226"/>
      <c r="G30" s="226"/>
      <c r="H30" s="227"/>
      <c r="I30" s="226"/>
      <c r="J30" s="228"/>
    </row>
    <row r="31" spans="1:10" ht="17.25" customHeight="1">
      <c r="A31" s="95">
        <v>16</v>
      </c>
      <c r="B31" s="57" t="s">
        <v>105</v>
      </c>
      <c r="I31" s="97" t="s">
        <v>106</v>
      </c>
      <c r="J31" s="104">
        <f>'Eval retour PFE 1 - Corrigé'!F10</f>
        <v>4950</v>
      </c>
    </row>
    <row r="32" spans="1:10" ht="9.75" customHeight="1">
      <c r="A32" s="95"/>
      <c r="D32" s="314" t="s">
        <v>227</v>
      </c>
      <c r="E32" s="314"/>
      <c r="F32" s="314" t="s">
        <v>228</v>
      </c>
      <c r="I32" s="105"/>
      <c r="J32" s="106"/>
    </row>
    <row r="33" spans="1:10" ht="17.25" customHeight="1">
      <c r="A33" s="95">
        <v>17</v>
      </c>
      <c r="B33" s="57" t="s">
        <v>107</v>
      </c>
      <c r="D33" s="315">
        <f>'Eval retour PFE 1 - Corrigé'!F11</f>
        <v>22707.384</v>
      </c>
      <c r="E33" s="310"/>
      <c r="F33" s="316">
        <f>'Eval retour PFE 1 - Corrigé'!F12</f>
        <v>28023.884000000002</v>
      </c>
      <c r="I33" s="97" t="s">
        <v>108</v>
      </c>
      <c r="J33" s="104">
        <f>D33+F33</f>
        <v>50731.268</v>
      </c>
    </row>
    <row r="34" spans="1:10" ht="6" customHeight="1">
      <c r="A34" s="46"/>
      <c r="I34" s="105"/>
      <c r="J34" s="55"/>
    </row>
    <row r="35" spans="1:10" ht="17.25" customHeight="1">
      <c r="A35" s="95">
        <v>18</v>
      </c>
      <c r="B35" s="57" t="s">
        <v>109</v>
      </c>
      <c r="H35" s="107"/>
      <c r="I35" s="77"/>
      <c r="J35" s="55"/>
    </row>
    <row r="36" spans="1:10" ht="6" customHeight="1">
      <c r="A36" s="46"/>
      <c r="I36" s="77"/>
      <c r="J36" s="55"/>
    </row>
    <row r="37" spans="1:10" ht="17.25" customHeight="1">
      <c r="A37" s="95">
        <v>19</v>
      </c>
      <c r="B37" s="57" t="s">
        <v>110</v>
      </c>
      <c r="G37" s="108">
        <v>8001</v>
      </c>
      <c r="H37" s="107"/>
      <c r="I37" s="77"/>
      <c r="J37" s="55"/>
    </row>
    <row r="38" spans="1:10" ht="10.5" customHeight="1">
      <c r="A38" s="46"/>
      <c r="B38" s="109" t="s">
        <v>111</v>
      </c>
      <c r="I38" s="77"/>
      <c r="J38" s="55"/>
    </row>
    <row r="39" spans="1:10" ht="20.25">
      <c r="A39" s="46"/>
      <c r="E39" s="99">
        <v>20</v>
      </c>
      <c r="F39" s="100" t="s">
        <v>112</v>
      </c>
      <c r="I39" s="97" t="s">
        <v>113</v>
      </c>
      <c r="J39" s="63">
        <f>H35+H37</f>
        <v>0</v>
      </c>
    </row>
    <row r="40" spans="1:10" ht="6" customHeight="1">
      <c r="A40" s="46"/>
      <c r="E40" s="102"/>
      <c r="I40" s="105"/>
      <c r="J40" s="55"/>
    </row>
    <row r="41" spans="1:10" ht="21" thickBot="1">
      <c r="A41" s="46"/>
      <c r="E41" s="99">
        <v>21</v>
      </c>
      <c r="F41" s="100" t="s">
        <v>114</v>
      </c>
      <c r="I41" s="110"/>
      <c r="J41" s="111">
        <f>SUM(J31:J39)</f>
        <v>55681.268</v>
      </c>
    </row>
    <row r="42" spans="1:10" ht="6" customHeight="1">
      <c r="A42" s="46"/>
      <c r="E42" s="102"/>
      <c r="I42" s="110"/>
      <c r="J42" s="69"/>
    </row>
    <row r="43" spans="1:10" ht="20.25">
      <c r="A43" s="46"/>
      <c r="B43" s="112" t="s">
        <v>115</v>
      </c>
      <c r="C43" s="113"/>
      <c r="E43" s="102"/>
      <c r="I43" s="110"/>
      <c r="J43" s="69"/>
    </row>
    <row r="44" spans="1:10" ht="9" customHeight="1">
      <c r="A44" s="46"/>
      <c r="B44" s="112" t="s">
        <v>116</v>
      </c>
      <c r="C44" s="114" t="s">
        <v>28</v>
      </c>
      <c r="E44" s="102"/>
      <c r="I44" s="110"/>
      <c r="J44" s="69"/>
    </row>
    <row r="45" spans="1:10" ht="20.25">
      <c r="A45" s="46"/>
      <c r="B45" s="115" t="s">
        <v>117</v>
      </c>
      <c r="E45" s="102"/>
      <c r="I45" s="110"/>
      <c r="J45" s="69"/>
    </row>
    <row r="46" spans="1:10" ht="20.25">
      <c r="A46" s="235" t="s">
        <v>49</v>
      </c>
      <c r="B46" s="234"/>
      <c r="C46" s="236"/>
      <c r="D46" s="237"/>
      <c r="E46" s="234" t="s">
        <v>118</v>
      </c>
      <c r="F46" s="236"/>
      <c r="G46" s="236"/>
      <c r="H46" s="237"/>
      <c r="I46" s="229"/>
      <c r="J46" s="221"/>
    </row>
    <row r="47" spans="1:10" ht="20.25">
      <c r="A47" s="46"/>
      <c r="C47" s="54"/>
      <c r="D47" s="76"/>
      <c r="E47" s="102"/>
      <c r="I47" s="52"/>
      <c r="J47" s="69"/>
    </row>
    <row r="48" spans="1:10" ht="17.25" customHeight="1">
      <c r="A48" s="95">
        <v>22</v>
      </c>
      <c r="B48" s="57" t="s">
        <v>119</v>
      </c>
      <c r="C48" s="62" t="s">
        <v>120</v>
      </c>
      <c r="D48" s="317">
        <f>IF(J25&lt;J41,J41-J25,0)</f>
        <v>0</v>
      </c>
      <c r="E48" s="99">
        <v>25</v>
      </c>
      <c r="F48" s="57" t="s">
        <v>121</v>
      </c>
      <c r="I48" s="58"/>
      <c r="J48" s="318">
        <f>IF(J25&gt;J41,J25-J41,0)</f>
        <v>7088.222000000002</v>
      </c>
    </row>
    <row r="49" spans="1:10" ht="4.5" customHeight="1">
      <c r="A49" s="46"/>
      <c r="C49" s="105"/>
      <c r="D49" s="76"/>
      <c r="E49" s="102"/>
      <c r="I49" s="52"/>
      <c r="J49" s="69"/>
    </row>
    <row r="50" spans="1:10" ht="20.25">
      <c r="A50" s="95">
        <v>23</v>
      </c>
      <c r="B50" s="57" t="s">
        <v>122</v>
      </c>
      <c r="C50" s="58"/>
      <c r="D50" s="118"/>
      <c r="E50" s="99">
        <v>26</v>
      </c>
      <c r="F50" s="57" t="s">
        <v>123</v>
      </c>
      <c r="I50" s="54"/>
      <c r="J50" s="55"/>
    </row>
    <row r="51" spans="1:10" ht="20.25">
      <c r="A51" s="46"/>
      <c r="B51" s="57" t="s">
        <v>124</v>
      </c>
      <c r="C51" s="52"/>
      <c r="E51" s="102"/>
      <c r="F51" s="57" t="s">
        <v>125</v>
      </c>
      <c r="I51" s="108">
        <v>9979</v>
      </c>
      <c r="J51" s="63"/>
    </row>
    <row r="52" spans="1:10" ht="4.5" customHeight="1">
      <c r="A52" s="46"/>
      <c r="C52" s="52"/>
      <c r="E52" s="102"/>
      <c r="I52" s="54"/>
      <c r="J52" s="119"/>
    </row>
    <row r="53" spans="1:10" ht="20.25">
      <c r="A53" s="95">
        <v>24</v>
      </c>
      <c r="B53" s="57" t="s">
        <v>126</v>
      </c>
      <c r="C53" s="58"/>
      <c r="D53" s="118"/>
      <c r="E53" s="99">
        <v>27</v>
      </c>
      <c r="F53" s="57" t="s">
        <v>127</v>
      </c>
      <c r="I53" s="108">
        <v>9989</v>
      </c>
      <c r="J53" s="63"/>
    </row>
    <row r="54" spans="1:10" ht="20.25">
      <c r="A54" s="46"/>
      <c r="B54" s="57" t="s">
        <v>128</v>
      </c>
      <c r="C54" s="70"/>
      <c r="D54" s="120"/>
      <c r="E54" s="102"/>
      <c r="F54" s="57" t="s">
        <v>129</v>
      </c>
      <c r="I54" s="54"/>
      <c r="J54" s="55"/>
    </row>
    <row r="55" spans="1:10" ht="5.25" customHeight="1">
      <c r="A55" s="46"/>
      <c r="E55" s="102"/>
      <c r="I55" s="54"/>
      <c r="J55" s="55"/>
    </row>
    <row r="56" spans="1:10" ht="20.25">
      <c r="A56" s="46"/>
      <c r="B56" s="112" t="s">
        <v>130</v>
      </c>
      <c r="E56" s="99">
        <v>28</v>
      </c>
      <c r="F56" s="57" t="s">
        <v>131</v>
      </c>
      <c r="I56" s="108">
        <v>9999</v>
      </c>
      <c r="J56" s="63"/>
    </row>
    <row r="57" spans="1:10" ht="20.25">
      <c r="A57" s="46"/>
      <c r="B57" s="112" t="s">
        <v>132</v>
      </c>
      <c r="E57" s="102"/>
      <c r="F57" s="57" t="s">
        <v>129</v>
      </c>
      <c r="I57" s="54"/>
      <c r="J57" s="55"/>
    </row>
    <row r="58" spans="1:10" ht="20.25">
      <c r="A58" s="46"/>
      <c r="B58" s="121" t="s">
        <v>133</v>
      </c>
      <c r="E58" s="102"/>
      <c r="I58" s="122"/>
      <c r="J58" s="69"/>
    </row>
    <row r="59" spans="1:10" ht="21" thickBot="1">
      <c r="A59" s="46"/>
      <c r="B59" s="121" t="s">
        <v>134</v>
      </c>
      <c r="E59" s="123"/>
      <c r="H59" s="124" t="s">
        <v>135</v>
      </c>
      <c r="I59" s="671"/>
      <c r="J59" s="672"/>
    </row>
    <row r="60" spans="1:10" ht="20.25">
      <c r="A60" s="125"/>
      <c r="B60" s="126" t="s">
        <v>136</v>
      </c>
      <c r="C60" s="127"/>
      <c r="D60" s="120"/>
      <c r="E60" s="128"/>
      <c r="F60" s="129" t="s">
        <v>137</v>
      </c>
      <c r="G60" s="127"/>
      <c r="H60" s="120"/>
      <c r="I60" s="130"/>
      <c r="J60" s="319">
        <f>SUM(J48:J58)</f>
        <v>7088.222000000002</v>
      </c>
    </row>
    <row r="61" ht="20.25">
      <c r="A61" s="132" t="s">
        <v>138</v>
      </c>
    </row>
    <row r="62" ht="20.25">
      <c r="A62" s="132"/>
    </row>
  </sheetData>
  <mergeCells count="6">
    <mergeCell ref="A1:J1"/>
    <mergeCell ref="A2:J2"/>
    <mergeCell ref="I59:J59"/>
    <mergeCell ref="H16:I16"/>
    <mergeCell ref="H17:I17"/>
    <mergeCell ref="H21:I21"/>
  </mergeCells>
  <printOptions/>
  <pageMargins left="0.87" right="0.3" top="0.61" bottom="1" header="0.32" footer="0.4921259845"/>
  <pageSetup fitToHeight="1" fitToWidth="1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A1" sqref="A1"/>
    </sheetView>
  </sheetViews>
  <sheetFormatPr defaultColWidth="11.00390625" defaultRowHeight="15.75"/>
  <cols>
    <col min="1" max="1" width="1.37890625" style="0" customWidth="1"/>
    <col min="2" max="2" width="25.50390625" style="0" customWidth="1"/>
    <col min="3" max="3" width="6.375" style="0" bestFit="1" customWidth="1"/>
    <col min="4" max="5" width="8.375" style="0" customWidth="1"/>
    <col min="6" max="6" width="3.125" style="0" customWidth="1"/>
    <col min="7" max="7" width="1.75390625" style="0" customWidth="1"/>
    <col min="8" max="8" width="5.375" style="0" customWidth="1"/>
    <col min="9" max="9" width="14.00390625" style="0" customWidth="1"/>
    <col min="10" max="10" width="13.00390625" style="0" customWidth="1"/>
    <col min="11" max="11" width="12.125" style="0" customWidth="1"/>
    <col min="12" max="12" width="1.25" style="0" customWidth="1"/>
  </cols>
  <sheetData>
    <row r="1" spans="2:12" ht="27.75" thickBot="1">
      <c r="B1" s="667" t="s">
        <v>192</v>
      </c>
      <c r="C1" s="667"/>
      <c r="D1" s="667"/>
      <c r="E1" s="667"/>
      <c r="F1" s="667"/>
      <c r="G1" s="667"/>
      <c r="H1" s="667"/>
      <c r="I1" s="667"/>
      <c r="J1" s="667"/>
      <c r="K1" s="667"/>
      <c r="L1" s="180"/>
    </row>
    <row r="2" spans="2:12" ht="19.5">
      <c r="B2" s="668" t="s">
        <v>193</v>
      </c>
      <c r="C2" s="668"/>
      <c r="D2" s="668"/>
      <c r="E2" s="668"/>
      <c r="F2" s="668"/>
      <c r="G2" s="668"/>
      <c r="H2" s="668"/>
      <c r="I2" s="668"/>
      <c r="J2" s="668"/>
      <c r="K2" s="668"/>
      <c r="L2" s="181"/>
    </row>
    <row r="3" spans="2:12" ht="19.5">
      <c r="B3" s="594" t="s">
        <v>447</v>
      </c>
      <c r="C3" s="210"/>
      <c r="D3" s="210"/>
      <c r="E3" s="210"/>
      <c r="F3" s="210"/>
      <c r="G3" s="210"/>
      <c r="H3" s="210"/>
      <c r="I3" s="210"/>
      <c r="J3" s="210"/>
      <c r="K3" s="210"/>
      <c r="L3" s="181"/>
    </row>
    <row r="4" ht="16.5" thickBot="1">
      <c r="B4" s="178" t="s">
        <v>182</v>
      </c>
    </row>
    <row r="5" spans="2:12" ht="34.5">
      <c r="B5" s="182" t="s">
        <v>139</v>
      </c>
      <c r="C5" s="134"/>
      <c r="D5" s="135" t="s">
        <v>140</v>
      </c>
      <c r="E5" s="136"/>
      <c r="G5" s="137"/>
      <c r="H5" s="673" t="s">
        <v>141</v>
      </c>
      <c r="I5" s="673"/>
      <c r="J5" s="673"/>
      <c r="K5" s="673"/>
      <c r="L5" s="138"/>
    </row>
    <row r="6" spans="2:12" ht="15.75">
      <c r="B6" s="139" t="s">
        <v>142</v>
      </c>
      <c r="C6" s="140" t="s">
        <v>143</v>
      </c>
      <c r="D6" s="44"/>
      <c r="E6" s="141"/>
      <c r="G6" s="142"/>
      <c r="H6" s="143" t="s">
        <v>144</v>
      </c>
      <c r="I6" s="43"/>
      <c r="J6" s="674" t="s">
        <v>145</v>
      </c>
      <c r="K6" s="674"/>
      <c r="L6" s="144"/>
    </row>
    <row r="7" spans="2:12" ht="15.75">
      <c r="B7" s="139" t="s">
        <v>146</v>
      </c>
      <c r="C7" s="145" t="s">
        <v>147</v>
      </c>
      <c r="D7" s="44"/>
      <c r="E7" s="141"/>
      <c r="G7" s="142"/>
      <c r="H7" s="143" t="s">
        <v>148</v>
      </c>
      <c r="I7" s="43"/>
      <c r="J7" s="43"/>
      <c r="K7" s="146" t="str">
        <f ca="1">"30/06/"&amp;YEAR(TODAY())</f>
        <v>30/06/2004</v>
      </c>
      <c r="L7" s="144"/>
    </row>
    <row r="8" spans="2:12" ht="15.75">
      <c r="B8" s="139" t="s">
        <v>149</v>
      </c>
      <c r="C8" s="147" t="s">
        <v>150</v>
      </c>
      <c r="D8" s="44"/>
      <c r="E8" s="141"/>
      <c r="G8" s="142"/>
      <c r="H8" s="143" t="s">
        <v>151</v>
      </c>
      <c r="I8" s="43"/>
      <c r="J8" s="43"/>
      <c r="K8" s="43"/>
      <c r="L8" s="144"/>
    </row>
    <row r="9" spans="2:12" ht="18.75">
      <c r="B9" s="675" t="str">
        <f ca="1">"Facture n° 960215 du 30/06/"&amp;YEAR(TODAY())</f>
        <v>Facture n° 960215 du 30/06/2004</v>
      </c>
      <c r="C9" s="676"/>
      <c r="D9" s="676"/>
      <c r="E9" s="677"/>
      <c r="G9" s="142"/>
      <c r="H9" s="149" t="s">
        <v>152</v>
      </c>
      <c r="I9" s="150"/>
      <c r="J9" s="678" t="s">
        <v>153</v>
      </c>
      <c r="K9" s="679"/>
      <c r="L9" s="144"/>
    </row>
    <row r="10" spans="2:12" ht="16.5">
      <c r="B10" s="151" t="str">
        <f ca="1">"Déplacement et travaux réalisés le 15/06/"&amp;YEAR(TODAY())</f>
        <v>Déplacement et travaux réalisés le 15/06/2004</v>
      </c>
      <c r="C10" s="44"/>
      <c r="D10" s="44"/>
      <c r="E10" s="141"/>
      <c r="G10" s="142"/>
      <c r="H10" s="152" t="s">
        <v>154</v>
      </c>
      <c r="I10" s="43"/>
      <c r="J10" s="686" t="s">
        <v>155</v>
      </c>
      <c r="K10" s="687"/>
      <c r="L10" s="144"/>
    </row>
    <row r="11" spans="2:12" ht="15" customHeight="1">
      <c r="B11" s="45" t="s">
        <v>156</v>
      </c>
      <c r="C11" s="153" t="s">
        <v>157</v>
      </c>
      <c r="D11" s="153" t="s">
        <v>158</v>
      </c>
      <c r="E11" s="148" t="s">
        <v>159</v>
      </c>
      <c r="G11" s="142"/>
      <c r="H11" s="143" t="s">
        <v>160</v>
      </c>
      <c r="I11" s="43"/>
      <c r="J11" s="688" t="s">
        <v>161</v>
      </c>
      <c r="K11" s="689"/>
      <c r="L11" s="144"/>
    </row>
    <row r="12" spans="2:12" ht="28.5">
      <c r="B12" s="179" t="s">
        <v>162</v>
      </c>
      <c r="C12" s="154">
        <v>7</v>
      </c>
      <c r="D12" s="154">
        <v>52</v>
      </c>
      <c r="E12" s="155">
        <f>C12*D12</f>
        <v>364</v>
      </c>
      <c r="G12" s="142"/>
      <c r="H12" s="156" t="s">
        <v>163</v>
      </c>
      <c r="I12" s="156" t="s">
        <v>164</v>
      </c>
      <c r="J12" s="156"/>
      <c r="K12" s="156" t="s">
        <v>159</v>
      </c>
      <c r="L12" s="144"/>
    </row>
    <row r="13" spans="2:12" ht="15.75">
      <c r="B13" s="682" t="s">
        <v>165</v>
      </c>
      <c r="C13" s="683"/>
      <c r="D13" s="684"/>
      <c r="E13" s="157">
        <f>E12</f>
        <v>364</v>
      </c>
      <c r="G13" s="142"/>
      <c r="H13" s="158" t="s">
        <v>166</v>
      </c>
      <c r="I13" s="159" t="s">
        <v>183</v>
      </c>
      <c r="J13" s="159"/>
      <c r="K13" s="160">
        <v>24500</v>
      </c>
      <c r="L13" s="144"/>
    </row>
    <row r="14" spans="2:12" ht="15.75">
      <c r="B14" s="682" t="s">
        <v>167</v>
      </c>
      <c r="C14" s="683"/>
      <c r="D14" s="684"/>
      <c r="E14" s="157">
        <f>E13*0.196</f>
        <v>71.34400000000001</v>
      </c>
      <c r="G14" s="142"/>
      <c r="H14" s="161"/>
      <c r="I14" s="162"/>
      <c r="J14" s="163" t="s">
        <v>168</v>
      </c>
      <c r="K14" s="164">
        <f>SUM(K12:K13)</f>
        <v>24500</v>
      </c>
      <c r="L14" s="144"/>
    </row>
    <row r="15" spans="2:12" ht="15.75">
      <c r="B15" s="682" t="s">
        <v>169</v>
      </c>
      <c r="C15" s="683"/>
      <c r="D15" s="684"/>
      <c r="E15" s="157">
        <f>E13+E14</f>
        <v>435.344</v>
      </c>
      <c r="G15" s="142"/>
      <c r="H15" s="680" t="s">
        <v>170</v>
      </c>
      <c r="I15" s="681"/>
      <c r="J15" s="165">
        <v>0.196</v>
      </c>
      <c r="K15" s="160">
        <f>K14*J15</f>
        <v>4802</v>
      </c>
      <c r="L15" s="144"/>
    </row>
    <row r="16" spans="2:12" ht="15.75">
      <c r="B16" s="682" t="str">
        <f ca="1">"Votre acompte du 05/06/"&amp;YEAR(TODAY())</f>
        <v>Votre acompte du 05/06/2004</v>
      </c>
      <c r="C16" s="683"/>
      <c r="D16" s="684"/>
      <c r="E16" s="157">
        <v>200</v>
      </c>
      <c r="G16" s="142"/>
      <c r="H16" s="680" t="s">
        <v>171</v>
      </c>
      <c r="I16" s="681"/>
      <c r="J16" s="685"/>
      <c r="K16" s="164">
        <f>K14+K15</f>
        <v>29302</v>
      </c>
      <c r="L16" s="144"/>
    </row>
    <row r="17" spans="2:12" ht="15.75">
      <c r="B17" s="692" t="s">
        <v>172</v>
      </c>
      <c r="C17" s="693"/>
      <c r="D17" s="694"/>
      <c r="E17" s="157">
        <f>E15-E16</f>
        <v>235.344</v>
      </c>
      <c r="G17" s="142"/>
      <c r="I17" s="2" t="s">
        <v>173</v>
      </c>
      <c r="J17" s="166">
        <f>K7-15</f>
        <v>38153</v>
      </c>
      <c r="K17" s="167">
        <v>5000</v>
      </c>
      <c r="L17" s="144"/>
    </row>
    <row r="18" spans="2:12" ht="16.5" thickBot="1">
      <c r="B18" s="695" t="str">
        <f ca="1">"Echéance du solde le 15/07/"&amp;YEAR(TODAY())</f>
        <v>Echéance du solde le 15/07/2004</v>
      </c>
      <c r="C18" s="696"/>
      <c r="D18" s="696"/>
      <c r="E18" s="697"/>
      <c r="G18" s="142"/>
      <c r="H18" s="43"/>
      <c r="I18" s="43"/>
      <c r="J18" s="42" t="s">
        <v>174</v>
      </c>
      <c r="K18" s="213">
        <f>K16-K17</f>
        <v>24302</v>
      </c>
      <c r="L18" s="144"/>
    </row>
    <row r="19" spans="7:12" ht="15.75">
      <c r="G19" s="142"/>
      <c r="H19" s="698" t="s">
        <v>175</v>
      </c>
      <c r="I19" s="698"/>
      <c r="J19" s="698"/>
      <c r="K19" s="168">
        <f>K7+15</f>
        <v>38183</v>
      </c>
      <c r="L19" s="144"/>
    </row>
    <row r="20" spans="7:12" ht="15.75" customHeight="1" thickBot="1">
      <c r="G20" s="169"/>
      <c r="H20" s="699" t="s">
        <v>176</v>
      </c>
      <c r="I20" s="699"/>
      <c r="J20" s="699"/>
      <c r="K20" s="699"/>
      <c r="L20" s="170"/>
    </row>
    <row r="21" ht="15.75">
      <c r="B21" s="171" t="s">
        <v>177</v>
      </c>
    </row>
    <row r="23" ht="15.75">
      <c r="B23" s="172" t="s">
        <v>178</v>
      </c>
    </row>
    <row r="24" ht="15.75">
      <c r="B24" s="172"/>
    </row>
    <row r="25" spans="2:11" ht="15.75">
      <c r="B25" s="321" t="s">
        <v>188</v>
      </c>
      <c r="C25" s="322" t="s">
        <v>230</v>
      </c>
      <c r="D25" s="323"/>
      <c r="E25" s="323"/>
      <c r="F25" s="323"/>
      <c r="G25" s="323"/>
      <c r="H25" s="323"/>
      <c r="I25" s="323"/>
      <c r="J25" s="323"/>
      <c r="K25" s="323"/>
    </row>
    <row r="26" spans="2:11" ht="15.75">
      <c r="B26" s="321" t="s">
        <v>189</v>
      </c>
      <c r="C26" s="323"/>
      <c r="D26" s="323"/>
      <c r="E26" s="323"/>
      <c r="F26" s="323"/>
      <c r="G26" s="322" t="s">
        <v>231</v>
      </c>
      <c r="H26" s="323"/>
      <c r="I26" s="323"/>
      <c r="J26" s="323"/>
      <c r="K26" s="323"/>
    </row>
    <row r="27" ht="15.75">
      <c r="B27" s="172"/>
    </row>
    <row r="28" ht="15.75">
      <c r="B28" s="172"/>
    </row>
    <row r="29" spans="2:11" ht="15.75">
      <c r="B29" s="173" t="s">
        <v>179</v>
      </c>
      <c r="C29" s="174"/>
      <c r="D29" s="174"/>
      <c r="E29" s="174"/>
      <c r="F29" s="174"/>
      <c r="G29" s="174"/>
      <c r="H29" s="174"/>
      <c r="I29" s="174"/>
      <c r="J29" s="174"/>
      <c r="K29" s="214"/>
    </row>
    <row r="30" spans="2:11" ht="15.75">
      <c r="B30" s="175"/>
      <c r="C30" s="43"/>
      <c r="D30" s="43"/>
      <c r="E30" s="43"/>
      <c r="F30" s="43"/>
      <c r="G30" s="43"/>
      <c r="H30" s="43"/>
      <c r="I30" s="43"/>
      <c r="J30" s="43"/>
      <c r="K30" s="144"/>
    </row>
    <row r="31" spans="2:11" ht="15.75">
      <c r="B31" s="122"/>
      <c r="C31" s="43"/>
      <c r="D31" s="43"/>
      <c r="E31" s="43"/>
      <c r="F31" s="43"/>
      <c r="G31" s="43"/>
      <c r="H31" s="43"/>
      <c r="I31" s="43"/>
      <c r="J31" s="43"/>
      <c r="K31" s="144"/>
    </row>
    <row r="32" spans="2:11" ht="15.75">
      <c r="B32" s="122"/>
      <c r="C32" s="176"/>
      <c r="D32" s="176"/>
      <c r="E32" s="43"/>
      <c r="F32" s="176"/>
      <c r="G32" s="43"/>
      <c r="H32" s="43"/>
      <c r="I32" s="43"/>
      <c r="J32" s="43"/>
      <c r="K32" s="144"/>
    </row>
    <row r="33" spans="2:11" ht="15.75">
      <c r="B33" s="122"/>
      <c r="C33" s="43"/>
      <c r="D33" s="177"/>
      <c r="E33" s="43"/>
      <c r="F33" s="177"/>
      <c r="G33" s="43"/>
      <c r="H33" s="43"/>
      <c r="I33" s="177"/>
      <c r="J33" s="43"/>
      <c r="K33" s="144"/>
    </row>
    <row r="34" spans="2:11" ht="15.75">
      <c r="B34" s="122"/>
      <c r="C34" s="43"/>
      <c r="D34" s="177"/>
      <c r="E34" s="43"/>
      <c r="F34" s="177"/>
      <c r="G34" s="43"/>
      <c r="H34" s="43"/>
      <c r="I34" s="177"/>
      <c r="J34" s="43"/>
      <c r="K34" s="144"/>
    </row>
    <row r="35" spans="2:11" ht="15.75">
      <c r="B35" s="122"/>
      <c r="C35" s="43"/>
      <c r="D35" s="43"/>
      <c r="E35" s="43"/>
      <c r="F35" s="43"/>
      <c r="G35" s="43"/>
      <c r="H35" s="43"/>
      <c r="I35" s="43"/>
      <c r="J35" s="43"/>
      <c r="K35" s="144"/>
    </row>
    <row r="36" spans="2:11" ht="15.75">
      <c r="B36" s="122"/>
      <c r="C36" s="43"/>
      <c r="D36" s="43"/>
      <c r="E36" s="43"/>
      <c r="F36" s="43"/>
      <c r="G36" s="43"/>
      <c r="H36" s="43"/>
      <c r="I36" s="43"/>
      <c r="J36" s="43"/>
      <c r="K36" s="144"/>
    </row>
    <row r="37" spans="2:11" ht="15.75">
      <c r="B37" s="324"/>
      <c r="C37" s="325"/>
      <c r="D37" s="325"/>
      <c r="E37" s="325"/>
      <c r="F37" s="325"/>
      <c r="G37" s="325"/>
      <c r="H37" s="325"/>
      <c r="I37" s="325"/>
      <c r="J37" s="325"/>
      <c r="K37" s="326"/>
    </row>
    <row r="38" spans="2:11" ht="15.75">
      <c r="B38" s="324"/>
      <c r="C38" s="325"/>
      <c r="D38" s="325"/>
      <c r="E38" s="325"/>
      <c r="F38" s="325"/>
      <c r="G38" s="325"/>
      <c r="H38" s="325"/>
      <c r="I38" s="325"/>
      <c r="J38" s="325"/>
      <c r="K38" s="326"/>
    </row>
    <row r="39" spans="2:11" ht="16.5" thickBot="1">
      <c r="B39" s="329" t="str">
        <f>"200/1,196*,196 = "&amp;ROUND(E16/1.196*0.196,2)</f>
        <v>200/1,196*,196 = 32,78</v>
      </c>
      <c r="C39" s="328"/>
      <c r="D39" s="714" t="s">
        <v>186</v>
      </c>
      <c r="E39" s="714"/>
      <c r="F39" s="328"/>
      <c r="G39" s="328"/>
      <c r="H39" s="714" t="s">
        <v>184</v>
      </c>
      <c r="I39" s="714"/>
      <c r="J39" s="714" t="str">
        <f>"235,34/1,196*,196 = "&amp;ROUND(E17/1.196*0.196,2)</f>
        <v>235,34/1,196*,196 = 38,57</v>
      </c>
      <c r="K39" s="715"/>
    </row>
    <row r="40" ht="11.25" customHeight="1"/>
    <row r="41" spans="2:9" ht="6.75" customHeight="1">
      <c r="B41" s="43"/>
      <c r="E41" s="43"/>
      <c r="F41" s="43"/>
      <c r="G41" s="43"/>
      <c r="H41" s="43"/>
      <c r="I41" s="43"/>
    </row>
    <row r="42" spans="2:11" ht="15.75">
      <c r="B42" s="173" t="s">
        <v>180</v>
      </c>
      <c r="C42" s="174"/>
      <c r="D42" s="174"/>
      <c r="E42" s="174"/>
      <c r="F42" s="174"/>
      <c r="G42" s="174"/>
      <c r="H42" s="174"/>
      <c r="I42" s="174"/>
      <c r="J42" s="174"/>
      <c r="K42" s="214"/>
    </row>
    <row r="43" spans="2:11" ht="15.75">
      <c r="B43" s="122"/>
      <c r="C43" s="43"/>
      <c r="D43" s="43"/>
      <c r="E43" s="43"/>
      <c r="F43" s="43"/>
      <c r="G43" s="43"/>
      <c r="H43" s="43"/>
      <c r="I43" s="43"/>
      <c r="J43" s="43"/>
      <c r="K43" s="144"/>
    </row>
    <row r="44" spans="2:11" ht="15.75">
      <c r="B44" s="122"/>
      <c r="C44" s="43"/>
      <c r="D44" s="43"/>
      <c r="E44" s="43"/>
      <c r="F44" s="43"/>
      <c r="G44" s="43"/>
      <c r="H44" s="43"/>
      <c r="I44" s="43"/>
      <c r="J44" s="43"/>
      <c r="K44" s="144"/>
    </row>
    <row r="45" spans="2:11" ht="15.75">
      <c r="B45" s="122"/>
      <c r="C45" s="176"/>
      <c r="D45" s="176"/>
      <c r="E45" s="43"/>
      <c r="F45" s="176"/>
      <c r="G45" s="43"/>
      <c r="H45" s="43"/>
      <c r="I45" s="43"/>
      <c r="J45" s="43"/>
      <c r="K45" s="144"/>
    </row>
    <row r="46" spans="2:11" ht="15.75">
      <c r="B46" s="122"/>
      <c r="C46" s="43"/>
      <c r="D46" s="177"/>
      <c r="E46" s="43"/>
      <c r="F46" s="177"/>
      <c r="G46" s="43"/>
      <c r="H46" s="43"/>
      <c r="I46" s="177"/>
      <c r="J46" s="43"/>
      <c r="K46" s="144"/>
    </row>
    <row r="47" spans="2:11" ht="15.75">
      <c r="B47" s="122"/>
      <c r="C47" s="43"/>
      <c r="D47" s="177"/>
      <c r="E47" s="43"/>
      <c r="F47" s="177"/>
      <c r="G47" s="43"/>
      <c r="H47" s="43"/>
      <c r="I47" s="177"/>
      <c r="J47" s="43"/>
      <c r="K47" s="144"/>
    </row>
    <row r="48" spans="2:11" ht="15.75">
      <c r="B48" s="122"/>
      <c r="C48" s="43"/>
      <c r="D48" s="43"/>
      <c r="E48" s="43"/>
      <c r="F48" s="43"/>
      <c r="G48" s="43"/>
      <c r="H48" s="43"/>
      <c r="I48" s="43"/>
      <c r="J48" s="43"/>
      <c r="K48" s="144"/>
    </row>
    <row r="49" spans="2:11" ht="15.75">
      <c r="B49" s="122"/>
      <c r="C49" s="43"/>
      <c r="D49" s="43"/>
      <c r="E49" s="43"/>
      <c r="F49" s="43"/>
      <c r="G49" s="43"/>
      <c r="H49" s="43"/>
      <c r="I49" s="43"/>
      <c r="J49" s="43"/>
      <c r="K49" s="144"/>
    </row>
    <row r="50" spans="2:11" ht="15.75">
      <c r="B50" s="324"/>
      <c r="C50" s="325"/>
      <c r="D50" s="325"/>
      <c r="E50" s="325"/>
      <c r="F50" s="325"/>
      <c r="G50" s="325"/>
      <c r="H50" s="325"/>
      <c r="I50" s="325"/>
      <c r="J50" s="325"/>
      <c r="K50" s="326"/>
    </row>
    <row r="51" spans="2:11" ht="15.75">
      <c r="B51" s="324"/>
      <c r="C51" s="325"/>
      <c r="D51" s="325"/>
      <c r="E51" s="325"/>
      <c r="F51" s="325"/>
      <c r="G51" s="325"/>
      <c r="H51" s="325"/>
      <c r="I51" s="325"/>
      <c r="J51" s="325"/>
      <c r="K51" s="326"/>
    </row>
    <row r="52" spans="2:11" ht="16.5" thickBot="1">
      <c r="B52" s="329" t="str">
        <f>"200/1,196*,196 = "&amp;ROUND(E16/1.196*0.196,2)</f>
        <v>200/1,196*,196 = 32,78</v>
      </c>
      <c r="C52" s="328"/>
      <c r="D52" s="714" t="s">
        <v>186</v>
      </c>
      <c r="E52" s="714"/>
      <c r="F52" s="714" t="str">
        <f>"235,34/1,196*,196 = "&amp;ROUND(E17/1.196*0.196,2)</f>
        <v>235,34/1,196*,196 = 38,57</v>
      </c>
      <c r="G52" s="714"/>
      <c r="H52" s="714"/>
      <c r="I52" s="714"/>
      <c r="J52" s="714" t="s">
        <v>185</v>
      </c>
      <c r="K52" s="715"/>
    </row>
    <row r="53" spans="2:11" ht="9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15.75">
      <c r="B54" s="173" t="s">
        <v>181</v>
      </c>
      <c r="C54" s="174"/>
      <c r="D54" s="174"/>
      <c r="E54" s="174"/>
      <c r="F54" s="174"/>
      <c r="G54" s="174"/>
      <c r="H54" s="174"/>
      <c r="I54" s="174"/>
      <c r="J54" s="174"/>
      <c r="K54" s="214"/>
    </row>
    <row r="55" spans="2:11" ht="15.75">
      <c r="B55" s="122"/>
      <c r="C55" s="43"/>
      <c r="D55" s="43"/>
      <c r="E55" s="43"/>
      <c r="F55" s="43"/>
      <c r="G55" s="43"/>
      <c r="H55" s="43"/>
      <c r="I55" s="43"/>
      <c r="J55" s="43"/>
      <c r="K55" s="144"/>
    </row>
    <row r="56" spans="2:11" ht="15.75">
      <c r="B56" s="122"/>
      <c r="C56" s="43"/>
      <c r="D56" s="43"/>
      <c r="E56" s="43"/>
      <c r="F56" s="43"/>
      <c r="G56" s="43"/>
      <c r="H56" s="43"/>
      <c r="I56" s="43"/>
      <c r="J56" s="43"/>
      <c r="K56" s="144"/>
    </row>
    <row r="57" spans="2:11" ht="15.75">
      <c r="B57" s="122"/>
      <c r="C57" s="176"/>
      <c r="D57" s="176"/>
      <c r="E57" s="43"/>
      <c r="F57" s="176"/>
      <c r="G57" s="43"/>
      <c r="H57" s="43"/>
      <c r="I57" s="43"/>
      <c r="J57" s="43"/>
      <c r="K57" s="144"/>
    </row>
    <row r="58" spans="2:11" ht="15.75">
      <c r="B58" s="122"/>
      <c r="C58" s="43"/>
      <c r="D58" s="177"/>
      <c r="E58" s="43"/>
      <c r="F58" s="177"/>
      <c r="G58" s="43"/>
      <c r="H58" s="43"/>
      <c r="I58" s="177"/>
      <c r="J58" s="43"/>
      <c r="K58" s="144"/>
    </row>
    <row r="59" spans="2:11" ht="15.75">
      <c r="B59" s="122"/>
      <c r="C59" s="43"/>
      <c r="D59" s="43"/>
      <c r="E59" s="43"/>
      <c r="F59" s="43"/>
      <c r="G59" s="43"/>
      <c r="H59" s="43"/>
      <c r="I59" s="43"/>
      <c r="J59" s="43"/>
      <c r="K59" s="144"/>
    </row>
    <row r="60" spans="2:11" ht="15.75">
      <c r="B60" s="324"/>
      <c r="C60" s="325"/>
      <c r="D60" s="325"/>
      <c r="E60" s="325"/>
      <c r="F60" s="325"/>
      <c r="G60" s="325"/>
      <c r="H60" s="325"/>
      <c r="I60" s="325"/>
      <c r="J60" s="325"/>
      <c r="K60" s="326"/>
    </row>
    <row r="61" spans="2:11" ht="15.75">
      <c r="B61" s="324"/>
      <c r="C61" s="325"/>
      <c r="D61" s="325"/>
      <c r="E61" s="325"/>
      <c r="F61" s="325"/>
      <c r="G61" s="325"/>
      <c r="H61" s="325"/>
      <c r="I61" s="325"/>
      <c r="J61" s="325"/>
      <c r="K61" s="326"/>
    </row>
    <row r="62" spans="2:11" ht="16.5" thickBot="1">
      <c r="B62" s="327" t="s">
        <v>187</v>
      </c>
      <c r="C62" s="328"/>
      <c r="D62" s="716">
        <f>K15</f>
        <v>4802</v>
      </c>
      <c r="E62" s="714"/>
      <c r="F62" s="714"/>
      <c r="G62" s="714"/>
      <c r="H62" s="714"/>
      <c r="I62" s="714"/>
      <c r="J62" s="714" t="s">
        <v>185</v>
      </c>
      <c r="K62" s="715"/>
    </row>
    <row r="68" spans="11:13" ht="15.75">
      <c r="K68" s="43"/>
      <c r="L68" s="43"/>
      <c r="M68" s="43"/>
    </row>
    <row r="69" spans="1:13" ht="15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3"/>
      <c r="B71" s="43"/>
      <c r="C71" s="176"/>
      <c r="D71" s="176"/>
      <c r="E71" s="43"/>
      <c r="F71" s="176"/>
      <c r="G71" s="43"/>
      <c r="H71" s="43"/>
      <c r="I71" s="43"/>
      <c r="J71" s="43"/>
      <c r="K71" s="43"/>
      <c r="L71" s="43"/>
      <c r="M71" s="43"/>
    </row>
    <row r="72" spans="1:13" ht="15.75">
      <c r="A72" s="43"/>
      <c r="B72" s="43"/>
      <c r="C72" s="43"/>
      <c r="D72" s="177"/>
      <c r="E72" s="43"/>
      <c r="F72" s="177"/>
      <c r="G72" s="43"/>
      <c r="H72" s="43"/>
      <c r="I72" s="177"/>
      <c r="J72" s="43"/>
      <c r="K72" s="43"/>
      <c r="L72" s="43"/>
      <c r="M72" s="43"/>
    </row>
    <row r="73" spans="1:13" ht="15.75">
      <c r="A73" s="43"/>
      <c r="B73" s="43"/>
      <c r="C73" s="43"/>
      <c r="D73" s="177"/>
      <c r="E73" s="43"/>
      <c r="F73" s="177"/>
      <c r="G73" s="43"/>
      <c r="H73" s="43"/>
      <c r="I73" s="177"/>
      <c r="J73" s="43"/>
      <c r="K73" s="43"/>
      <c r="L73" s="43"/>
      <c r="M73" s="43"/>
    </row>
  </sheetData>
  <mergeCells count="26">
    <mergeCell ref="B1:K1"/>
    <mergeCell ref="B2:K2"/>
    <mergeCell ref="H5:K5"/>
    <mergeCell ref="J6:K6"/>
    <mergeCell ref="B9:E9"/>
    <mergeCell ref="J9:K9"/>
    <mergeCell ref="J10:K10"/>
    <mergeCell ref="J11:K11"/>
    <mergeCell ref="B13:D13"/>
    <mergeCell ref="B14:D14"/>
    <mergeCell ref="B15:D15"/>
    <mergeCell ref="H15:I15"/>
    <mergeCell ref="B16:D16"/>
    <mergeCell ref="H16:J16"/>
    <mergeCell ref="B17:D17"/>
    <mergeCell ref="B18:E18"/>
    <mergeCell ref="H19:J19"/>
    <mergeCell ref="H20:K20"/>
    <mergeCell ref="D39:E39"/>
    <mergeCell ref="H39:I39"/>
    <mergeCell ref="J39:K39"/>
    <mergeCell ref="D52:E52"/>
    <mergeCell ref="J52:K52"/>
    <mergeCell ref="D62:I62"/>
    <mergeCell ref="J62:K62"/>
    <mergeCell ref="F52:I52"/>
  </mergeCells>
  <printOptions/>
  <pageMargins left="0.75" right="0.31" top="0.64" bottom="1" header="0.27" footer="0.49"/>
  <pageSetup fitToHeight="1" fitToWidth="1" orientation="portrait" paperSize="9" scale="73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workbookViewId="0" topLeftCell="A1">
      <selection activeCell="B2" sqref="B2:H2"/>
    </sheetView>
  </sheetViews>
  <sheetFormatPr defaultColWidth="11.00390625" defaultRowHeight="15.75"/>
  <cols>
    <col min="1" max="1" width="1.4921875" style="0" customWidth="1"/>
    <col min="2" max="2" width="15.125" style="1" customWidth="1"/>
    <col min="3" max="7" width="12.625" style="1" customWidth="1"/>
    <col min="8" max="8" width="17.125" style="0" customWidth="1"/>
    <col min="9" max="9" width="4.875" style="0" customWidth="1"/>
  </cols>
  <sheetData>
    <row r="1" spans="2:8" ht="27.75" thickBot="1">
      <c r="B1" s="667" t="s">
        <v>449</v>
      </c>
      <c r="C1" s="667"/>
      <c r="D1" s="667"/>
      <c r="E1" s="667"/>
      <c r="F1" s="667"/>
      <c r="G1" s="667"/>
      <c r="H1" s="667"/>
    </row>
    <row r="2" spans="2:8" ht="19.5" customHeight="1">
      <c r="B2" s="722" t="s">
        <v>390</v>
      </c>
      <c r="C2" s="722"/>
      <c r="D2" s="722"/>
      <c r="E2" s="722"/>
      <c r="F2" s="722"/>
      <c r="G2" s="722"/>
      <c r="H2" s="722"/>
    </row>
    <row r="3" spans="2:8" ht="19.5" customHeight="1">
      <c r="B3" s="553"/>
      <c r="C3" s="553"/>
      <c r="D3" s="553"/>
      <c r="E3" s="553"/>
      <c r="F3" s="553"/>
      <c r="G3" s="553"/>
      <c r="H3" s="553"/>
    </row>
    <row r="4" spans="2:9" s="582" customFormat="1" ht="19.5" customHeight="1">
      <c r="B4" s="554" t="s">
        <v>391</v>
      </c>
      <c r="C4" s="579"/>
      <c r="D4" s="579"/>
      <c r="E4" s="579"/>
      <c r="F4" s="724" t="s">
        <v>392</v>
      </c>
      <c r="G4" s="724"/>
      <c r="H4" s="724"/>
      <c r="I4" s="724"/>
    </row>
    <row r="5" spans="2:8" ht="19.5" customHeight="1">
      <c r="B5" s="554"/>
      <c r="F5" s="555"/>
      <c r="G5" s="555"/>
      <c r="H5" s="555"/>
    </row>
    <row r="6" spans="2:8" ht="15.75">
      <c r="B6" s="556" t="s">
        <v>393</v>
      </c>
      <c r="F6" s="555"/>
      <c r="G6" s="555"/>
      <c r="H6" s="555"/>
    </row>
    <row r="7" spans="2:8" ht="15.75">
      <c r="B7" s="556" t="s">
        <v>394</v>
      </c>
      <c r="F7" s="555"/>
      <c r="G7" s="555"/>
      <c r="H7" s="555"/>
    </row>
    <row r="8" spans="2:8" ht="15.75">
      <c r="B8" s="556" t="s">
        <v>395</v>
      </c>
      <c r="F8" s="555"/>
      <c r="G8" s="555"/>
      <c r="H8" s="555"/>
    </row>
    <row r="10" spans="2:3" ht="15.75">
      <c r="B10" s="723" t="s">
        <v>396</v>
      </c>
      <c r="C10" s="723"/>
    </row>
    <row r="11" spans="2:8" ht="15.75">
      <c r="B11" s="718" t="s">
        <v>428</v>
      </c>
      <c r="C11" s="718"/>
      <c r="D11" s="718"/>
      <c r="E11" s="718"/>
      <c r="F11" s="718"/>
      <c r="G11" s="718"/>
      <c r="H11" s="718"/>
    </row>
    <row r="13" ht="15.75">
      <c r="B13" s="557" t="s">
        <v>397</v>
      </c>
    </row>
    <row r="14" spans="2:8" ht="15.75">
      <c r="B14" s="558"/>
      <c r="C14" s="719" t="s">
        <v>398</v>
      </c>
      <c r="D14" s="719"/>
      <c r="E14" s="719"/>
      <c r="F14" s="719"/>
      <c r="G14" s="719"/>
      <c r="H14" s="719"/>
    </row>
    <row r="17" spans="2:8" ht="15.75">
      <c r="B17" s="720" t="s">
        <v>399</v>
      </c>
      <c r="C17" s="720"/>
      <c r="D17" s="720"/>
      <c r="E17" s="720"/>
      <c r="F17" s="720"/>
      <c r="G17" s="720"/>
      <c r="H17" s="720"/>
    </row>
    <row r="18" spans="2:7" ht="15.75">
      <c r="B18" s="721" t="s">
        <v>400</v>
      </c>
      <c r="C18" s="721"/>
      <c r="D18" s="721"/>
      <c r="E18" s="721"/>
      <c r="F18" s="721"/>
      <c r="G18" s="721"/>
    </row>
    <row r="19" ht="16.5" thickBot="1"/>
    <row r="20" spans="2:7" ht="19.5" thickTop="1">
      <c r="B20" s="559" t="s">
        <v>401</v>
      </c>
      <c r="C20" s="560" t="s">
        <v>402</v>
      </c>
      <c r="D20" s="560" t="s">
        <v>403</v>
      </c>
      <c r="E20" s="560" t="s">
        <v>404</v>
      </c>
      <c r="F20" s="560" t="s">
        <v>405</v>
      </c>
      <c r="G20" s="561" t="s">
        <v>171</v>
      </c>
    </row>
    <row r="21" spans="2:7" ht="15.75">
      <c r="B21" s="583" t="str">
        <f>411&amp;LEFT(C21,3)</f>
        <v>411Fra</v>
      </c>
      <c r="C21" s="563" t="s">
        <v>406</v>
      </c>
      <c r="D21" s="564">
        <v>1250</v>
      </c>
      <c r="E21" s="565">
        <v>0.196</v>
      </c>
      <c r="F21" s="588">
        <f>D21*E21</f>
        <v>245</v>
      </c>
      <c r="G21" s="589">
        <f>D21+F21</f>
        <v>1495</v>
      </c>
    </row>
    <row r="22" spans="2:7" ht="15.75">
      <c r="B22" s="583" t="str">
        <f aca="true" t="shared" si="0" ref="B22:B29">411&amp;LEFT(C22,3)</f>
        <v>411Gec</v>
      </c>
      <c r="C22" s="563" t="s">
        <v>407</v>
      </c>
      <c r="D22" s="585">
        <f>G22/(1+E22)</f>
        <v>3637.2184133202745</v>
      </c>
      <c r="E22" s="565">
        <v>0.021</v>
      </c>
      <c r="F22" s="588">
        <f>D22*E22</f>
        <v>76.38158667972577</v>
      </c>
      <c r="G22" s="569">
        <v>3713.6</v>
      </c>
    </row>
    <row r="23" spans="2:7" ht="15.75">
      <c r="B23" s="583" t="str">
        <f t="shared" si="0"/>
        <v>411Kim</v>
      </c>
      <c r="C23" s="563" t="s">
        <v>408</v>
      </c>
      <c r="D23" s="564">
        <v>8562</v>
      </c>
      <c r="E23" s="586">
        <f>F23/D23</f>
        <v>0.19599976640971736</v>
      </c>
      <c r="F23" s="571">
        <v>1678.15</v>
      </c>
      <c r="G23" s="589">
        <f>D23+F23</f>
        <v>10240.15</v>
      </c>
    </row>
    <row r="24" spans="2:7" ht="15.75">
      <c r="B24" s="583" t="str">
        <f t="shared" si="0"/>
        <v>411Gep</v>
      </c>
      <c r="C24" s="563" t="s">
        <v>409</v>
      </c>
      <c r="D24" s="585">
        <f>G24/(1+E24)</f>
        <v>16520</v>
      </c>
      <c r="E24" s="565">
        <v>0.055</v>
      </c>
      <c r="F24" s="588">
        <f aca="true" t="shared" si="1" ref="F24:F29">D24*E24</f>
        <v>908.6</v>
      </c>
      <c r="G24" s="569">
        <v>17428.6</v>
      </c>
    </row>
    <row r="25" spans="2:7" ht="15.75">
      <c r="B25" s="583" t="str">
        <f t="shared" si="0"/>
        <v>411Coe</v>
      </c>
      <c r="C25" s="563" t="s">
        <v>410</v>
      </c>
      <c r="D25" s="585">
        <f>G25/(1+E25)</f>
        <v>3105.016722408027</v>
      </c>
      <c r="E25" s="565">
        <v>0.196</v>
      </c>
      <c r="F25" s="588">
        <f t="shared" si="1"/>
        <v>608.5832775919733</v>
      </c>
      <c r="G25" s="569">
        <v>3713.6</v>
      </c>
    </row>
    <row r="26" spans="2:7" ht="15.75">
      <c r="B26" s="583" t="str">
        <f t="shared" si="0"/>
        <v>411Rig</v>
      </c>
      <c r="C26" s="563" t="s">
        <v>411</v>
      </c>
      <c r="D26" s="564">
        <v>4512</v>
      </c>
      <c r="E26" s="586">
        <f>F26/D26</f>
        <v>0.055</v>
      </c>
      <c r="F26" s="571">
        <v>248.16</v>
      </c>
      <c r="G26" s="589">
        <f>D26+F26</f>
        <v>4760.16</v>
      </c>
    </row>
    <row r="27" spans="2:7" ht="15.75">
      <c r="B27" s="583" t="str">
        <f t="shared" si="0"/>
        <v>411Pol</v>
      </c>
      <c r="C27" s="563" t="s">
        <v>412</v>
      </c>
      <c r="D27" s="585">
        <f>G27/(1+E27)</f>
        <v>21506.366307541626</v>
      </c>
      <c r="E27" s="565">
        <v>0.021</v>
      </c>
      <c r="F27" s="588">
        <f t="shared" si="1"/>
        <v>451.6336924583742</v>
      </c>
      <c r="G27" s="569">
        <v>21958</v>
      </c>
    </row>
    <row r="28" spans="2:7" ht="15.75">
      <c r="B28" s="583" t="str">
        <f t="shared" si="0"/>
        <v>411Kim</v>
      </c>
      <c r="C28" s="563" t="s">
        <v>408</v>
      </c>
      <c r="D28" s="564">
        <v>4512</v>
      </c>
      <c r="E28" s="586">
        <f>F28/D28</f>
        <v>0.19599955673758865</v>
      </c>
      <c r="F28" s="571">
        <v>884.35</v>
      </c>
      <c r="G28" s="589">
        <f>D28+F28</f>
        <v>5396.35</v>
      </c>
    </row>
    <row r="29" spans="2:7" ht="16.5" thickBot="1">
      <c r="B29" s="584" t="str">
        <f t="shared" si="0"/>
        <v>411Gep</v>
      </c>
      <c r="C29" s="573" t="s">
        <v>409</v>
      </c>
      <c r="D29" s="587">
        <f>G29/(1+E29)</f>
        <v>10671.090047393365</v>
      </c>
      <c r="E29" s="575">
        <v>0.055</v>
      </c>
      <c r="F29" s="590">
        <f t="shared" si="1"/>
        <v>586.9099526066351</v>
      </c>
      <c r="G29" s="577">
        <v>11258</v>
      </c>
    </row>
    <row r="30" spans="2:6" ht="19.5" thickTop="1">
      <c r="B30" s="578" t="s">
        <v>413</v>
      </c>
      <c r="C30" s="554" t="s">
        <v>414</v>
      </c>
      <c r="D30" s="579"/>
      <c r="E30" s="579"/>
      <c r="F30" s="579"/>
    </row>
    <row r="31" ht="15.75">
      <c r="B31" s="580" t="s">
        <v>415</v>
      </c>
    </row>
    <row r="32" spans="2:8" ht="21" customHeight="1">
      <c r="B32" s="581" t="s">
        <v>416</v>
      </c>
      <c r="C32" s="717" t="s">
        <v>417</v>
      </c>
      <c r="D32" s="717"/>
      <c r="E32" s="717"/>
      <c r="F32" s="717"/>
      <c r="G32" s="717"/>
      <c r="H32" s="717"/>
    </row>
    <row r="33" spans="2:8" ht="21" customHeight="1">
      <c r="B33" s="581" t="s">
        <v>418</v>
      </c>
      <c r="C33" s="717" t="s">
        <v>417</v>
      </c>
      <c r="D33" s="717"/>
      <c r="E33" s="717"/>
      <c r="F33" s="717"/>
      <c r="G33" s="717"/>
      <c r="H33" s="717"/>
    </row>
    <row r="34" spans="2:8" ht="21" customHeight="1">
      <c r="B34" s="581" t="s">
        <v>419</v>
      </c>
      <c r="C34" s="717" t="s">
        <v>417</v>
      </c>
      <c r="D34" s="717"/>
      <c r="E34" s="717"/>
      <c r="F34" s="717"/>
      <c r="G34" s="717"/>
      <c r="H34" s="717"/>
    </row>
    <row r="35" spans="2:8" ht="21" customHeight="1">
      <c r="B35" s="581" t="s">
        <v>420</v>
      </c>
      <c r="C35" s="717" t="s">
        <v>417</v>
      </c>
      <c r="D35" s="717"/>
      <c r="E35" s="717"/>
      <c r="F35" s="717"/>
      <c r="G35" s="717"/>
      <c r="H35" s="717"/>
    </row>
  </sheetData>
  <mergeCells count="12">
    <mergeCell ref="B1:H1"/>
    <mergeCell ref="B2:H2"/>
    <mergeCell ref="B10:C10"/>
    <mergeCell ref="F4:I4"/>
    <mergeCell ref="B11:H11"/>
    <mergeCell ref="C14:H14"/>
    <mergeCell ref="B17:H17"/>
    <mergeCell ref="B18:G18"/>
    <mergeCell ref="C32:H32"/>
    <mergeCell ref="C33:H33"/>
    <mergeCell ref="C34:H34"/>
    <mergeCell ref="C35:H35"/>
  </mergeCells>
  <printOptions/>
  <pageMargins left="0.31" right="0.19" top="0.65" bottom="1" header="0.4921259845" footer="0.4921259845"/>
  <pageSetup fitToHeight="1" fitToWidth="1" orientation="portrait" paperSize="9" scale="91" r:id="rId1"/>
  <headerFooter alignWithMargins="0">
    <oddFooter>&amp;C&amp;9&amp;F&amp;R&amp;9&amp;A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workbookViewId="0" topLeftCell="A1">
      <selection activeCell="B1" sqref="B1:H1"/>
    </sheetView>
  </sheetViews>
  <sheetFormatPr defaultColWidth="11.00390625" defaultRowHeight="15.75"/>
  <cols>
    <col min="1" max="1" width="1.4921875" style="0" customWidth="1"/>
    <col min="2" max="2" width="15.125" style="1" customWidth="1"/>
    <col min="3" max="7" width="12.625" style="1" customWidth="1"/>
    <col min="8" max="8" width="13.125" style="0" customWidth="1"/>
  </cols>
  <sheetData>
    <row r="1" spans="2:8" ht="27.75" thickBot="1">
      <c r="B1" s="667" t="s">
        <v>450</v>
      </c>
      <c r="C1" s="667"/>
      <c r="D1" s="667"/>
      <c r="E1" s="667"/>
      <c r="F1" s="667"/>
      <c r="G1" s="667"/>
      <c r="H1" s="667"/>
    </row>
    <row r="2" spans="2:8" ht="19.5" customHeight="1">
      <c r="B2" s="722" t="s">
        <v>390</v>
      </c>
      <c r="C2" s="722"/>
      <c r="D2" s="722"/>
      <c r="E2" s="722"/>
      <c r="F2" s="722"/>
      <c r="G2" s="722"/>
      <c r="H2" s="722"/>
    </row>
    <row r="3" spans="2:8" ht="19.5" customHeight="1">
      <c r="B3" s="553"/>
      <c r="C3" s="553"/>
      <c r="D3" s="553"/>
      <c r="E3" s="553"/>
      <c r="F3" s="553"/>
      <c r="G3" s="553"/>
      <c r="H3" s="553"/>
    </row>
    <row r="4" spans="2:8" s="582" customFormat="1" ht="19.5" customHeight="1">
      <c r="B4" s="554" t="s">
        <v>391</v>
      </c>
      <c r="C4" s="579"/>
      <c r="D4" s="579"/>
      <c r="E4" s="579"/>
      <c r="F4" s="725" t="s">
        <v>392</v>
      </c>
      <c r="G4" s="725"/>
      <c r="H4" s="725"/>
    </row>
    <row r="5" spans="2:8" ht="19.5" customHeight="1">
      <c r="B5" s="554"/>
      <c r="F5" s="555"/>
      <c r="G5" s="555"/>
      <c r="H5" s="555"/>
    </row>
    <row r="6" spans="2:8" ht="15.75">
      <c r="B6" s="556" t="s">
        <v>393</v>
      </c>
      <c r="F6" s="555"/>
      <c r="G6" s="555"/>
      <c r="H6" s="555"/>
    </row>
    <row r="7" spans="2:8" ht="15.75">
      <c r="B7" s="556" t="s">
        <v>394</v>
      </c>
      <c r="F7" s="555"/>
      <c r="G7" s="555"/>
      <c r="H7" s="555"/>
    </row>
    <row r="8" spans="2:8" ht="15.75">
      <c r="B8" s="556" t="s">
        <v>395</v>
      </c>
      <c r="F8" s="555"/>
      <c r="G8" s="555"/>
      <c r="H8" s="555"/>
    </row>
    <row r="10" spans="2:3" ht="15.75">
      <c r="B10" s="723" t="s">
        <v>396</v>
      </c>
      <c r="C10" s="723"/>
    </row>
    <row r="11" spans="2:8" ht="15.75">
      <c r="B11" s="718" t="s">
        <v>428</v>
      </c>
      <c r="C11" s="718"/>
      <c r="D11" s="718"/>
      <c r="E11" s="718"/>
      <c r="F11" s="718"/>
      <c r="G11" s="718"/>
      <c r="H11" s="718"/>
    </row>
    <row r="13" ht="15.75">
      <c r="B13" s="557" t="s">
        <v>397</v>
      </c>
    </row>
    <row r="14" spans="2:8" ht="15.75">
      <c r="B14" s="558"/>
      <c r="C14" s="719" t="s">
        <v>398</v>
      </c>
      <c r="D14" s="719"/>
      <c r="E14" s="719"/>
      <c r="F14" s="719"/>
      <c r="G14" s="719"/>
      <c r="H14" s="719"/>
    </row>
    <row r="17" spans="2:8" ht="15.75">
      <c r="B17" s="720" t="s">
        <v>399</v>
      </c>
      <c r="C17" s="720"/>
      <c r="D17" s="720"/>
      <c r="E17" s="720"/>
      <c r="F17" s="720"/>
      <c r="G17" s="720"/>
      <c r="H17" s="720"/>
    </row>
    <row r="18" spans="2:7" ht="15.75">
      <c r="B18" s="721" t="s">
        <v>400</v>
      </c>
      <c r="C18" s="721"/>
      <c r="D18" s="721"/>
      <c r="E18" s="721"/>
      <c r="F18" s="721"/>
      <c r="G18" s="721"/>
    </row>
    <row r="19" ht="16.5" thickBot="1"/>
    <row r="20" spans="2:7" ht="19.5" thickTop="1">
      <c r="B20" s="559" t="s">
        <v>401</v>
      </c>
      <c r="C20" s="560" t="s">
        <v>402</v>
      </c>
      <c r="D20" s="560" t="s">
        <v>403</v>
      </c>
      <c r="E20" s="560" t="s">
        <v>404</v>
      </c>
      <c r="F20" s="560" t="s">
        <v>405</v>
      </c>
      <c r="G20" s="561" t="s">
        <v>171</v>
      </c>
    </row>
    <row r="21" spans="2:7" ht="15.75">
      <c r="B21" s="562" t="str">
        <f>411&amp;LEFT(C21,3)</f>
        <v>411Fra</v>
      </c>
      <c r="C21" s="563" t="s">
        <v>406</v>
      </c>
      <c r="D21" s="564">
        <v>1250</v>
      </c>
      <c r="E21" s="565">
        <v>0.196</v>
      </c>
      <c r="F21" s="566">
        <f>D21*E21</f>
        <v>245</v>
      </c>
      <c r="G21" s="567">
        <f>D21+F21</f>
        <v>1495</v>
      </c>
    </row>
    <row r="22" spans="2:7" ht="15.75">
      <c r="B22" s="562" t="str">
        <f aca="true" t="shared" si="0" ref="B22:B29">411&amp;LEFT(C22,3)</f>
        <v>411Gec</v>
      </c>
      <c r="C22" s="563" t="s">
        <v>407</v>
      </c>
      <c r="D22" s="568">
        <f>G22/(1+E22)</f>
        <v>3637.2184133202745</v>
      </c>
      <c r="E22" s="565">
        <v>0.021</v>
      </c>
      <c r="F22" s="566">
        <f>D22*E22</f>
        <v>76.38158667972577</v>
      </c>
      <c r="G22" s="569">
        <v>3713.6</v>
      </c>
    </row>
    <row r="23" spans="2:7" ht="15.75">
      <c r="B23" s="562" t="str">
        <f t="shared" si="0"/>
        <v>411Kim</v>
      </c>
      <c r="C23" s="563" t="s">
        <v>408</v>
      </c>
      <c r="D23" s="564">
        <f>'Exercice de remédiation énoncé'!D23</f>
        <v>8562</v>
      </c>
      <c r="E23" s="570">
        <f>0.196</f>
        <v>0.196</v>
      </c>
      <c r="F23" s="571">
        <f>D23*E23</f>
        <v>1678.152</v>
      </c>
      <c r="G23" s="567">
        <f>D23+F23</f>
        <v>10240.152</v>
      </c>
    </row>
    <row r="24" spans="2:7" ht="15.75">
      <c r="B24" s="562" t="str">
        <f t="shared" si="0"/>
        <v>411Gep</v>
      </c>
      <c r="C24" s="563" t="s">
        <v>409</v>
      </c>
      <c r="D24" s="568">
        <f>G24/(1+E24)</f>
        <v>16520</v>
      </c>
      <c r="E24" s="565">
        <v>0.055</v>
      </c>
      <c r="F24" s="566">
        <f aca="true" t="shared" si="1" ref="F24:F29">D24*E24</f>
        <v>908.6</v>
      </c>
      <c r="G24" s="569">
        <v>17428.6</v>
      </c>
    </row>
    <row r="25" spans="2:7" ht="15.75">
      <c r="B25" s="562" t="str">
        <f t="shared" si="0"/>
        <v>411Coe</v>
      </c>
      <c r="C25" s="563" t="s">
        <v>410</v>
      </c>
      <c r="D25" s="568">
        <f>G25/(1+E25)</f>
        <v>3105.016722408027</v>
      </c>
      <c r="E25" s="565">
        <v>0.196</v>
      </c>
      <c r="F25" s="566">
        <f t="shared" si="1"/>
        <v>608.5832775919733</v>
      </c>
      <c r="G25" s="569">
        <v>3713.6</v>
      </c>
    </row>
    <row r="26" spans="2:7" ht="15.75">
      <c r="B26" s="562" t="str">
        <f t="shared" si="0"/>
        <v>411Rig</v>
      </c>
      <c r="C26" s="563" t="s">
        <v>411</v>
      </c>
      <c r="D26" s="564">
        <v>4512</v>
      </c>
      <c r="E26" s="570">
        <f>0.055</f>
        <v>0.055</v>
      </c>
      <c r="F26" s="571">
        <f>D26*E26</f>
        <v>248.16</v>
      </c>
      <c r="G26" s="567">
        <f>D26+F26</f>
        <v>4760.16</v>
      </c>
    </row>
    <row r="27" spans="2:7" ht="15.75">
      <c r="B27" s="562" t="str">
        <f t="shared" si="0"/>
        <v>411Pol</v>
      </c>
      <c r="C27" s="563" t="s">
        <v>412</v>
      </c>
      <c r="D27" s="568">
        <f>G27/(1+E27)</f>
        <v>21506.366307541626</v>
      </c>
      <c r="E27" s="565">
        <v>0.021</v>
      </c>
      <c r="F27" s="566">
        <f t="shared" si="1"/>
        <v>451.6336924583742</v>
      </c>
      <c r="G27" s="569">
        <v>21958</v>
      </c>
    </row>
    <row r="28" spans="2:7" ht="15.75">
      <c r="B28" s="562" t="str">
        <f t="shared" si="0"/>
        <v>411Kim</v>
      </c>
      <c r="C28" s="563" t="s">
        <v>408</v>
      </c>
      <c r="D28" s="564">
        <v>4512</v>
      </c>
      <c r="E28" s="570">
        <f>F28/D28</f>
        <v>0.19599955673758865</v>
      </c>
      <c r="F28" s="571">
        <v>884.35</v>
      </c>
      <c r="G28" s="567">
        <f>D28+F28</f>
        <v>5396.35</v>
      </c>
    </row>
    <row r="29" spans="2:7" ht="16.5" thickBot="1">
      <c r="B29" s="572" t="str">
        <f t="shared" si="0"/>
        <v>411Gep</v>
      </c>
      <c r="C29" s="573" t="s">
        <v>409</v>
      </c>
      <c r="D29" s="574">
        <f>G29/(1+E29)</f>
        <v>10671.090047393365</v>
      </c>
      <c r="E29" s="575">
        <v>0.055</v>
      </c>
      <c r="F29" s="576">
        <f t="shared" si="1"/>
        <v>586.9099526066351</v>
      </c>
      <c r="G29" s="577">
        <v>11258</v>
      </c>
    </row>
    <row r="30" spans="2:6" ht="19.5" thickTop="1">
      <c r="B30" s="578" t="s">
        <v>413</v>
      </c>
      <c r="C30" s="554" t="s">
        <v>414</v>
      </c>
      <c r="D30" s="579"/>
      <c r="E30" s="579"/>
      <c r="F30" s="579"/>
    </row>
    <row r="31" ht="15.75">
      <c r="B31" s="580" t="s">
        <v>415</v>
      </c>
    </row>
    <row r="32" spans="2:8" ht="21" customHeight="1">
      <c r="B32" s="581" t="s">
        <v>416</v>
      </c>
      <c r="C32" s="717" t="s">
        <v>417</v>
      </c>
      <c r="D32" s="717"/>
      <c r="E32" s="717"/>
      <c r="F32" s="717"/>
      <c r="G32" s="717"/>
      <c r="H32" s="717"/>
    </row>
    <row r="33" spans="2:8" ht="21" customHeight="1">
      <c r="B33" s="581" t="s">
        <v>418</v>
      </c>
      <c r="C33" s="717" t="s">
        <v>417</v>
      </c>
      <c r="D33" s="717"/>
      <c r="E33" s="717"/>
      <c r="F33" s="717"/>
      <c r="G33" s="717"/>
      <c r="H33" s="717"/>
    </row>
    <row r="34" spans="2:8" ht="21" customHeight="1">
      <c r="B34" s="581" t="s">
        <v>419</v>
      </c>
      <c r="C34" s="717" t="s">
        <v>417</v>
      </c>
      <c r="D34" s="717"/>
      <c r="E34" s="717"/>
      <c r="F34" s="717"/>
      <c r="G34" s="717"/>
      <c r="H34" s="717"/>
    </row>
    <row r="35" spans="2:8" ht="21" customHeight="1">
      <c r="B35" s="581" t="s">
        <v>420</v>
      </c>
      <c r="C35" s="717" t="s">
        <v>417</v>
      </c>
      <c r="D35" s="717"/>
      <c r="E35" s="717"/>
      <c r="F35" s="717"/>
      <c r="G35" s="717"/>
      <c r="H35" s="717"/>
    </row>
  </sheetData>
  <mergeCells count="12">
    <mergeCell ref="B1:H1"/>
    <mergeCell ref="B2:H2"/>
    <mergeCell ref="F4:H4"/>
    <mergeCell ref="B10:C10"/>
    <mergeCell ref="B11:H11"/>
    <mergeCell ref="C14:H14"/>
    <mergeCell ref="B17:H17"/>
    <mergeCell ref="B18:G18"/>
    <mergeCell ref="C32:H32"/>
    <mergeCell ref="C33:H33"/>
    <mergeCell ref="C34:H34"/>
    <mergeCell ref="C35:H35"/>
  </mergeCells>
  <printOptions/>
  <pageMargins left="0.38" right="0.33" top="0.69" bottom="1" header="0.4921259845" footer="0.4921259845"/>
  <pageSetup fitToHeight="1" fitToWidth="1" orientation="portrait" paperSize="9" scale="97" r:id="rId1"/>
  <headerFooter alignWithMargins="0">
    <oddFooter>&amp;C&amp;9&amp;F&amp;R&amp;9&amp;A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G34"/>
  <sheetViews>
    <sheetView workbookViewId="0" topLeftCell="A1">
      <selection activeCell="A1" sqref="A1"/>
    </sheetView>
  </sheetViews>
  <sheetFormatPr defaultColWidth="11.00390625" defaultRowHeight="15.75"/>
  <cols>
    <col min="1" max="1" width="0.875" style="0" customWidth="1"/>
    <col min="2" max="2" width="46.625" style="515" customWidth="1"/>
    <col min="3" max="3" width="2.25390625" style="0" customWidth="1"/>
    <col min="7" max="7" width="3.875" style="0" customWidth="1"/>
  </cols>
  <sheetData>
    <row r="5" ht="15.75">
      <c r="B5" s="549" t="s">
        <v>376</v>
      </c>
    </row>
    <row r="6" ht="15.75">
      <c r="B6" s="550" t="s">
        <v>378</v>
      </c>
    </row>
    <row r="7" ht="15.75">
      <c r="B7" s="550" t="s">
        <v>377</v>
      </c>
    </row>
    <row r="8" ht="15.75">
      <c r="B8" s="550" t="s">
        <v>379</v>
      </c>
    </row>
    <row r="9" ht="15.75">
      <c r="B9" s="550" t="s">
        <v>380</v>
      </c>
    </row>
    <row r="12" spans="2:7" ht="15.75">
      <c r="B12" s="515" t="s">
        <v>381</v>
      </c>
      <c r="G12" t="s">
        <v>429</v>
      </c>
    </row>
    <row r="13" ht="15.75">
      <c r="B13" s="515" t="s">
        <v>382</v>
      </c>
    </row>
    <row r="14" ht="15.75"/>
    <row r="20" ht="15.75">
      <c r="B20" s="622" t="s">
        <v>385</v>
      </c>
    </row>
    <row r="21" ht="30" customHeight="1">
      <c r="B21" s="622"/>
    </row>
    <row r="22" ht="15.75">
      <c r="B22" s="515" t="s">
        <v>432</v>
      </c>
    </row>
    <row r="23" spans="2:7" ht="45">
      <c r="B23" s="551" t="s">
        <v>387</v>
      </c>
      <c r="G23" s="463" t="s">
        <v>430</v>
      </c>
    </row>
    <row r="24" spans="2:7" ht="60">
      <c r="B24" s="551" t="s">
        <v>386</v>
      </c>
      <c r="G24" s="1" t="s">
        <v>430</v>
      </c>
    </row>
    <row r="25" ht="45">
      <c r="B25" s="551" t="s">
        <v>431</v>
      </c>
    </row>
    <row r="27" ht="15.75">
      <c r="G27" s="621" t="s">
        <v>430</v>
      </c>
    </row>
    <row r="28" spans="2:7" ht="15.75">
      <c r="B28" s="515" t="s">
        <v>433</v>
      </c>
      <c r="G28" s="621"/>
    </row>
    <row r="29" spans="2:7" ht="15.75">
      <c r="B29" s="515" t="s">
        <v>434</v>
      </c>
      <c r="G29" s="621"/>
    </row>
    <row r="33" ht="15.75">
      <c r="G33" s="621" t="s">
        <v>429</v>
      </c>
    </row>
    <row r="34" ht="15.75">
      <c r="G34" s="621"/>
    </row>
  </sheetData>
  <mergeCells count="3">
    <mergeCell ref="G27:G29"/>
    <mergeCell ref="B20:B21"/>
    <mergeCell ref="G33:G34"/>
  </mergeCells>
  <printOptions/>
  <pageMargins left="0.4330708661417323" right="0.35433070866141736" top="0.8267716535433072" bottom="0.7480314960629921" header="0.5118110236220472" footer="0.5118110236220472"/>
  <pageSetup orientation="portrait" paperSize="9" r:id="rId2"/>
  <headerFooter alignWithMargins="0">
    <oddHeader>&amp;C&amp;"Comic Sans MS,Gras"&amp;14Processus Pédagogique</oddHeader>
    <oddFooter>&amp;C&amp;9&amp;F&amp;R&amp;9&amp;A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2" sqref="A2"/>
    </sheetView>
  </sheetViews>
  <sheetFormatPr defaultColWidth="11.00390625" defaultRowHeight="15.75"/>
  <cols>
    <col min="1" max="1" width="3.375" style="1" bestFit="1" customWidth="1"/>
    <col min="2" max="2" width="63.50390625" style="1" customWidth="1"/>
    <col min="3" max="4" width="3.375" style="1" bestFit="1" customWidth="1"/>
    <col min="5" max="6" width="23.625" style="1" customWidth="1"/>
    <col min="7" max="7" width="3.375" style="1" bestFit="1" customWidth="1"/>
  </cols>
  <sheetData>
    <row r="1" spans="1:7" ht="28.5" thickBot="1">
      <c r="A1" s="623" t="s">
        <v>0</v>
      </c>
      <c r="B1" s="624"/>
      <c r="C1" s="624"/>
      <c r="D1" s="624"/>
      <c r="E1" s="624"/>
      <c r="F1" s="624"/>
      <c r="G1" s="625"/>
    </row>
    <row r="2" spans="1:7" ht="11.25" customHeight="1">
      <c r="A2" s="41"/>
      <c r="B2" s="41"/>
      <c r="C2" s="41"/>
      <c r="D2" s="41"/>
      <c r="E2" s="41"/>
      <c r="F2" s="41"/>
      <c r="G2" s="41"/>
    </row>
    <row r="3" spans="1:7" ht="15.75">
      <c r="A3" s="633" t="s">
        <v>268</v>
      </c>
      <c r="B3" s="633"/>
      <c r="C3" s="633"/>
      <c r="D3" s="633"/>
      <c r="E3" s="633"/>
      <c r="F3" s="633"/>
      <c r="G3" s="633"/>
    </row>
    <row r="4" spans="2:6" ht="19.5" customHeight="1">
      <c r="B4" s="34" t="s">
        <v>1</v>
      </c>
      <c r="F4" s="34" t="s">
        <v>10</v>
      </c>
    </row>
    <row r="6" spans="1:7" ht="18.75">
      <c r="A6" s="626" t="s">
        <v>2</v>
      </c>
      <c r="B6" s="626"/>
      <c r="C6" s="626"/>
      <c r="D6" s="626"/>
      <c r="E6" s="626"/>
      <c r="F6" s="626"/>
      <c r="G6" s="627" t="s">
        <v>8</v>
      </c>
    </row>
    <row r="7" spans="1:7" ht="15.75">
      <c r="A7" s="628" t="s">
        <v>3</v>
      </c>
      <c r="B7" s="629" t="s">
        <v>191</v>
      </c>
      <c r="C7" s="631" t="s">
        <v>4</v>
      </c>
      <c r="D7" s="631" t="s">
        <v>269</v>
      </c>
      <c r="E7" s="632" t="s">
        <v>5</v>
      </c>
      <c r="F7" s="632"/>
      <c r="G7" s="627"/>
    </row>
    <row r="8" spans="1:7" ht="44.25" customHeight="1">
      <c r="A8" s="628"/>
      <c r="B8" s="630"/>
      <c r="C8" s="631"/>
      <c r="D8" s="631"/>
      <c r="E8" s="6" t="s">
        <v>6</v>
      </c>
      <c r="F8" s="6" t="s">
        <v>7</v>
      </c>
      <c r="G8" s="627"/>
    </row>
    <row r="9" spans="1:7" ht="15.75">
      <c r="A9" s="13"/>
      <c r="B9" s="35"/>
      <c r="C9" s="16"/>
      <c r="D9" s="25"/>
      <c r="E9" s="19"/>
      <c r="F9" s="26"/>
      <c r="G9" s="22"/>
    </row>
    <row r="10" spans="1:7" ht="15.75">
      <c r="A10" s="14"/>
      <c r="B10" s="38" t="s">
        <v>12</v>
      </c>
      <c r="C10" s="17"/>
      <c r="D10" s="28"/>
      <c r="E10" s="20"/>
      <c r="F10" s="29"/>
      <c r="G10" s="23"/>
    </row>
    <row r="11" spans="1:7" ht="15.75">
      <c r="A11" s="14"/>
      <c r="B11" s="37" t="s">
        <v>19</v>
      </c>
      <c r="C11" s="17"/>
      <c r="D11" s="28"/>
      <c r="E11" s="20"/>
      <c r="F11" s="29"/>
      <c r="G11" s="23"/>
    </row>
    <row r="12" spans="1:7" ht="15.75">
      <c r="A12" s="14" t="s">
        <v>9</v>
      </c>
      <c r="B12" s="36" t="s">
        <v>20</v>
      </c>
      <c r="C12" s="17" t="s">
        <v>9</v>
      </c>
      <c r="D12" s="28" t="s">
        <v>9</v>
      </c>
      <c r="E12" s="20"/>
      <c r="F12" s="29"/>
      <c r="G12" s="23" t="s">
        <v>9</v>
      </c>
    </row>
    <row r="13" spans="1:7" ht="15.75">
      <c r="A13" s="14" t="s">
        <v>9</v>
      </c>
      <c r="B13" s="36" t="s">
        <v>21</v>
      </c>
      <c r="C13" s="17" t="s">
        <v>9</v>
      </c>
      <c r="D13" s="28" t="s">
        <v>9</v>
      </c>
      <c r="E13" s="20"/>
      <c r="F13" s="29"/>
      <c r="G13" s="23" t="s">
        <v>9</v>
      </c>
    </row>
    <row r="14" spans="1:7" ht="15.75">
      <c r="A14" s="14" t="s">
        <v>9</v>
      </c>
      <c r="B14" s="36" t="s">
        <v>22</v>
      </c>
      <c r="C14" s="17" t="s">
        <v>9</v>
      </c>
      <c r="D14" s="28" t="s">
        <v>9</v>
      </c>
      <c r="E14" s="20"/>
      <c r="F14" s="29"/>
      <c r="G14" s="23" t="s">
        <v>9</v>
      </c>
    </row>
    <row r="15" spans="1:7" ht="15.75">
      <c r="A15" s="14"/>
      <c r="B15" s="37" t="s">
        <v>14</v>
      </c>
      <c r="C15" s="17"/>
      <c r="D15" s="28"/>
      <c r="E15" s="20"/>
      <c r="F15" s="29"/>
      <c r="G15" s="23"/>
    </row>
    <row r="16" spans="1:7" ht="15.75">
      <c r="A16" s="14" t="s">
        <v>9</v>
      </c>
      <c r="B16" s="36" t="s">
        <v>25</v>
      </c>
      <c r="C16" s="17" t="s">
        <v>9</v>
      </c>
      <c r="D16" s="28" t="s">
        <v>9</v>
      </c>
      <c r="E16" s="20"/>
      <c r="F16" s="29"/>
      <c r="G16" s="23" t="s">
        <v>9</v>
      </c>
    </row>
    <row r="17" spans="1:7" ht="15.75">
      <c r="A17" s="14" t="s">
        <v>9</v>
      </c>
      <c r="B17" s="36" t="s">
        <v>190</v>
      </c>
      <c r="C17" s="17" t="s">
        <v>9</v>
      </c>
      <c r="D17" s="28" t="s">
        <v>9</v>
      </c>
      <c r="E17" s="20"/>
      <c r="F17" s="29"/>
      <c r="G17" s="23" t="s">
        <v>9</v>
      </c>
    </row>
    <row r="18" spans="1:7" ht="15.75">
      <c r="A18" s="14" t="s">
        <v>9</v>
      </c>
      <c r="B18" s="36" t="s">
        <v>16</v>
      </c>
      <c r="C18" s="17" t="s">
        <v>9</v>
      </c>
      <c r="D18" s="28" t="s">
        <v>9</v>
      </c>
      <c r="E18" s="20"/>
      <c r="F18" s="29"/>
      <c r="G18" s="23" t="s">
        <v>9</v>
      </c>
    </row>
    <row r="19" spans="1:7" ht="15.75">
      <c r="A19" s="14" t="s">
        <v>9</v>
      </c>
      <c r="B19" s="36" t="s">
        <v>15</v>
      </c>
      <c r="C19" s="17" t="s">
        <v>9</v>
      </c>
      <c r="D19" s="28" t="s">
        <v>9</v>
      </c>
      <c r="E19" s="20"/>
      <c r="F19" s="29"/>
      <c r="G19" s="23" t="s">
        <v>9</v>
      </c>
    </row>
    <row r="20" spans="1:7" ht="15.75">
      <c r="A20" s="14" t="s">
        <v>9</v>
      </c>
      <c r="B20" s="36" t="s">
        <v>17</v>
      </c>
      <c r="C20" s="17" t="s">
        <v>9</v>
      </c>
      <c r="D20" s="28" t="s">
        <v>9</v>
      </c>
      <c r="E20" s="20"/>
      <c r="F20" s="29"/>
      <c r="G20" s="23" t="s">
        <v>9</v>
      </c>
    </row>
    <row r="21" spans="1:7" ht="15.75">
      <c r="A21" s="14" t="s">
        <v>9</v>
      </c>
      <c r="B21" s="36" t="s">
        <v>26</v>
      </c>
      <c r="C21" s="17" t="s">
        <v>9</v>
      </c>
      <c r="D21" s="28" t="s">
        <v>9</v>
      </c>
      <c r="E21" s="20"/>
      <c r="F21" s="29"/>
      <c r="G21" s="23" t="s">
        <v>9</v>
      </c>
    </row>
    <row r="22" spans="1:7" ht="15.75">
      <c r="A22" s="14" t="s">
        <v>9</v>
      </c>
      <c r="B22" s="36" t="s">
        <v>18</v>
      </c>
      <c r="C22" s="17" t="s">
        <v>9</v>
      </c>
      <c r="D22" s="28" t="s">
        <v>9</v>
      </c>
      <c r="E22" s="20"/>
      <c r="F22" s="29"/>
      <c r="G22" s="23" t="s">
        <v>9</v>
      </c>
    </row>
    <row r="23" spans="1:7" ht="15.75">
      <c r="A23" s="14"/>
      <c r="B23" s="37" t="s">
        <v>23</v>
      </c>
      <c r="C23" s="17"/>
      <c r="D23" s="28"/>
      <c r="E23" s="20"/>
      <c r="F23" s="29"/>
      <c r="G23" s="23"/>
    </row>
    <row r="24" spans="1:7" ht="15.75">
      <c r="A24" s="14" t="s">
        <v>9</v>
      </c>
      <c r="B24" s="40" t="s">
        <v>24</v>
      </c>
      <c r="C24" s="17" t="s">
        <v>9</v>
      </c>
      <c r="D24" s="28" t="s">
        <v>9</v>
      </c>
      <c r="E24" s="20"/>
      <c r="F24" s="29"/>
      <c r="G24" s="23" t="s">
        <v>9</v>
      </c>
    </row>
    <row r="25" spans="1:7" ht="15.75">
      <c r="A25" s="14" t="s">
        <v>9</v>
      </c>
      <c r="B25" s="40" t="s">
        <v>30</v>
      </c>
      <c r="C25" s="17" t="s">
        <v>9</v>
      </c>
      <c r="D25" s="28" t="s">
        <v>9</v>
      </c>
      <c r="E25" s="20"/>
      <c r="F25" s="29"/>
      <c r="G25" s="23" t="s">
        <v>9</v>
      </c>
    </row>
    <row r="26" spans="1:7" ht="15.75">
      <c r="A26" s="14" t="s">
        <v>9</v>
      </c>
      <c r="B26" s="40" t="s">
        <v>31</v>
      </c>
      <c r="C26" s="17" t="s">
        <v>9</v>
      </c>
      <c r="D26" s="28" t="s">
        <v>9</v>
      </c>
      <c r="E26" s="20"/>
      <c r="F26" s="29"/>
      <c r="G26" s="23" t="s">
        <v>9</v>
      </c>
    </row>
    <row r="27" spans="1:7" ht="15.75">
      <c r="A27" s="14" t="s">
        <v>9</v>
      </c>
      <c r="B27" s="39" t="s">
        <v>13</v>
      </c>
      <c r="C27" s="17" t="s">
        <v>9</v>
      </c>
      <c r="D27" s="28" t="s">
        <v>9</v>
      </c>
      <c r="E27" s="20"/>
      <c r="F27" s="29"/>
      <c r="G27" s="23" t="s">
        <v>9</v>
      </c>
    </row>
    <row r="28" spans="1:7" ht="15.75">
      <c r="A28" s="14" t="s">
        <v>9</v>
      </c>
      <c r="B28" s="39" t="s">
        <v>11</v>
      </c>
      <c r="C28" s="17" t="s">
        <v>9</v>
      </c>
      <c r="D28" s="28" t="s">
        <v>9</v>
      </c>
      <c r="E28" s="20"/>
      <c r="F28" s="29"/>
      <c r="G28" s="23" t="s">
        <v>9</v>
      </c>
    </row>
    <row r="29" spans="1:7" ht="15.75">
      <c r="A29" s="15"/>
      <c r="B29" s="31"/>
      <c r="C29" s="18"/>
      <c r="D29" s="32"/>
      <c r="E29" s="21"/>
      <c r="F29" s="33"/>
      <c r="G29" s="24"/>
    </row>
    <row r="30" spans="2:7" ht="15.75">
      <c r="B30" s="440"/>
      <c r="C30" s="7"/>
      <c r="D30" s="7"/>
      <c r="E30" s="8"/>
      <c r="F30" s="8"/>
      <c r="G30" s="9"/>
    </row>
    <row r="31" spans="1:7" ht="15.75">
      <c r="A31" s="441" t="s">
        <v>270</v>
      </c>
      <c r="B31" s="27"/>
      <c r="C31" s="7"/>
      <c r="D31" s="7"/>
      <c r="E31" s="442" t="s">
        <v>271</v>
      </c>
      <c r="F31" s="8"/>
      <c r="G31" s="443" t="s">
        <v>272</v>
      </c>
    </row>
    <row r="32" spans="1:7" ht="28.5" customHeight="1">
      <c r="A32" s="4"/>
      <c r="C32" s="7"/>
      <c r="D32" s="7"/>
      <c r="E32" s="8"/>
      <c r="F32" s="8"/>
      <c r="G32" s="9"/>
    </row>
    <row r="33" spans="1:7" ht="15.75">
      <c r="A33" s="444"/>
      <c r="C33" s="7"/>
      <c r="D33" s="7"/>
      <c r="E33" s="8"/>
      <c r="F33" s="8"/>
      <c r="G33" s="9"/>
    </row>
    <row r="34" spans="1:7" ht="15.75">
      <c r="A34" s="4"/>
      <c r="C34" s="7"/>
      <c r="D34" s="7"/>
      <c r="E34" s="8"/>
      <c r="F34" s="8"/>
      <c r="G34" s="10"/>
    </row>
    <row r="35" spans="1:7" ht="15.75">
      <c r="A35" s="4"/>
      <c r="C35" s="8"/>
      <c r="D35" s="8"/>
      <c r="E35" s="8"/>
      <c r="F35" s="8"/>
      <c r="G35" s="10"/>
    </row>
    <row r="36" spans="1:7" ht="15.75">
      <c r="A36" s="5"/>
      <c r="C36" s="8"/>
      <c r="D36" s="8"/>
      <c r="E36" s="8"/>
      <c r="F36" s="8"/>
      <c r="G36" s="10"/>
    </row>
    <row r="37" spans="1:7" ht="15.75">
      <c r="A37" s="5"/>
      <c r="B37" s="27"/>
      <c r="C37" s="8"/>
      <c r="D37" s="8"/>
      <c r="E37" s="8"/>
      <c r="F37" s="8"/>
      <c r="G37" s="10"/>
    </row>
    <row r="38" spans="1:7" ht="15.75">
      <c r="A38" s="5"/>
      <c r="B38" s="30"/>
      <c r="C38" s="8"/>
      <c r="D38" s="8"/>
      <c r="E38" s="8"/>
      <c r="F38" s="8"/>
      <c r="G38" s="10"/>
    </row>
    <row r="39" spans="1:2" ht="15.75">
      <c r="A39" s="5"/>
      <c r="B39" s="30"/>
    </row>
    <row r="40" spans="1:2" ht="15.75">
      <c r="A40" s="5"/>
      <c r="B40" s="27"/>
    </row>
    <row r="41" spans="1:2" ht="15.75">
      <c r="A41" s="5"/>
      <c r="B41" s="30"/>
    </row>
    <row r="42" spans="1:2" ht="15.75">
      <c r="A42" s="5"/>
      <c r="B42" s="30"/>
    </row>
    <row r="43" spans="1:2" ht="15.75">
      <c r="A43" s="5"/>
      <c r="B43" s="30"/>
    </row>
    <row r="44" spans="1:2" ht="15.75">
      <c r="A44" s="5"/>
      <c r="B44" s="27"/>
    </row>
    <row r="45" spans="1:2" ht="15.75">
      <c r="A45" s="5"/>
      <c r="B45" s="12"/>
    </row>
    <row r="46" spans="1:2" ht="15.75">
      <c r="A46" s="5"/>
      <c r="B46" s="12"/>
    </row>
    <row r="47" ht="15.75">
      <c r="B47" s="12"/>
    </row>
    <row r="48" ht="15.75">
      <c r="B48" s="12"/>
    </row>
    <row r="55" ht="15.75">
      <c r="B55" s="12"/>
    </row>
    <row r="56" ht="15.75">
      <c r="B56" s="12"/>
    </row>
    <row r="57" ht="15.75">
      <c r="B57" s="12"/>
    </row>
  </sheetData>
  <mergeCells count="9">
    <mergeCell ref="A1:G1"/>
    <mergeCell ref="A6:F6"/>
    <mergeCell ref="G6:G8"/>
    <mergeCell ref="A7:A8"/>
    <mergeCell ref="B7:B8"/>
    <mergeCell ref="C7:C8"/>
    <mergeCell ref="D7:D8"/>
    <mergeCell ref="E7:F7"/>
    <mergeCell ref="A3:G3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orientation="landscape" paperSize="9" scale="89" r:id="rId2"/>
  <headerFooter alignWithMargins="0">
    <oddFooter>&amp;L&amp;"Times New Roman,Gras"Nom de l'entreprise : &amp;C&amp;9&amp;F&amp;R&amp;9&amp;A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" sqref="A2"/>
    </sheetView>
  </sheetViews>
  <sheetFormatPr defaultColWidth="11.00390625" defaultRowHeight="15.75"/>
  <cols>
    <col min="1" max="1" width="8.625" style="0" bestFit="1" customWidth="1"/>
    <col min="2" max="6" width="6.625" style="0" customWidth="1"/>
    <col min="7" max="9" width="5.875" style="0" customWidth="1"/>
    <col min="10" max="10" width="1.75390625" style="0" customWidth="1"/>
    <col min="11" max="13" width="9.875" style="0" customWidth="1"/>
    <col min="14" max="16" width="5.875" style="0" customWidth="1"/>
  </cols>
  <sheetData>
    <row r="1" spans="1:16" ht="28.5" thickBot="1">
      <c r="A1" s="623" t="s">
        <v>27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5"/>
    </row>
    <row r="2" spans="2:12" ht="15.75">
      <c r="B2" s="463"/>
      <c r="C2" s="463"/>
      <c r="D2" s="463"/>
      <c r="E2" s="463"/>
      <c r="F2" s="463"/>
      <c r="G2" s="463"/>
      <c r="H2" s="463"/>
      <c r="I2" s="463"/>
      <c r="J2" s="464"/>
      <c r="K2" s="1"/>
      <c r="L2" s="1"/>
    </row>
    <row r="3" spans="1:16" ht="15.75">
      <c r="A3" s="633" t="s">
        <v>268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</row>
    <row r="4" spans="1:13" ht="6.75" customHeight="1">
      <c r="A4" s="3"/>
      <c r="B4" s="3"/>
      <c r="C4" s="3"/>
      <c r="D4" s="3"/>
      <c r="E4" s="3"/>
      <c r="F4" s="3"/>
      <c r="G4" s="3"/>
      <c r="H4" s="3"/>
      <c r="I4" s="3"/>
      <c r="J4" s="439"/>
      <c r="K4" s="3"/>
      <c r="L4" s="3"/>
      <c r="M4" s="3"/>
    </row>
    <row r="5" spans="1:13" ht="6" customHeight="1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6" ht="16.5" thickBot="1">
      <c r="A6" s="3"/>
      <c r="B6" s="599" t="s">
        <v>329</v>
      </c>
      <c r="C6" s="600"/>
      <c r="D6" s="600"/>
      <c r="E6" s="600"/>
      <c r="F6" s="600"/>
      <c r="G6" s="600"/>
      <c r="H6" s="600"/>
      <c r="I6" s="601"/>
      <c r="J6" s="465"/>
      <c r="K6" s="602" t="s">
        <v>330</v>
      </c>
      <c r="L6" s="603"/>
      <c r="M6" s="603"/>
      <c r="N6" s="603"/>
      <c r="O6" s="603"/>
      <c r="P6" s="598"/>
    </row>
    <row r="7" spans="2:16" ht="16.5" thickBot="1">
      <c r="B7" s="634" t="s">
        <v>427</v>
      </c>
      <c r="C7" s="635"/>
      <c r="D7" s="635"/>
      <c r="E7" s="635"/>
      <c r="F7" s="635"/>
      <c r="G7" s="604" t="s">
        <v>331</v>
      </c>
      <c r="H7" s="605"/>
      <c r="I7" s="606"/>
      <c r="J7" s="466"/>
      <c r="K7" s="607" t="s">
        <v>427</v>
      </c>
      <c r="L7" s="608"/>
      <c r="M7" s="609"/>
      <c r="N7" s="604" t="s">
        <v>331</v>
      </c>
      <c r="O7" s="605"/>
      <c r="P7" s="606"/>
    </row>
    <row r="8" spans="1:16" ht="201.75" customHeight="1" thickBot="1">
      <c r="A8" s="467" t="s">
        <v>332</v>
      </c>
      <c r="B8" s="468" t="s">
        <v>423</v>
      </c>
      <c r="C8" s="469" t="s">
        <v>424</v>
      </c>
      <c r="D8" s="469" t="s">
        <v>333</v>
      </c>
      <c r="E8" s="470" t="s">
        <v>13</v>
      </c>
      <c r="F8" s="471" t="s">
        <v>334</v>
      </c>
      <c r="G8" s="472" t="s">
        <v>335</v>
      </c>
      <c r="H8" s="472" t="s">
        <v>336</v>
      </c>
      <c r="I8" s="472" t="s">
        <v>337</v>
      </c>
      <c r="J8" s="473"/>
      <c r="K8" s="468" t="s">
        <v>314</v>
      </c>
      <c r="L8" s="469" t="s">
        <v>425</v>
      </c>
      <c r="M8" s="470" t="s">
        <v>426</v>
      </c>
      <c r="N8" s="474" t="s">
        <v>335</v>
      </c>
      <c r="O8" s="472" t="s">
        <v>336</v>
      </c>
      <c r="P8" s="472" t="s">
        <v>337</v>
      </c>
    </row>
    <row r="9" spans="1:16" ht="15.75">
      <c r="A9" s="475" t="s">
        <v>338</v>
      </c>
      <c r="B9" s="476" t="s">
        <v>339</v>
      </c>
      <c r="C9" s="477" t="s">
        <v>339</v>
      </c>
      <c r="D9" s="477" t="s">
        <v>339</v>
      </c>
      <c r="E9" s="477" t="s">
        <v>339</v>
      </c>
      <c r="F9" s="478" t="s">
        <v>339</v>
      </c>
      <c r="G9" s="479" t="s">
        <v>339</v>
      </c>
      <c r="H9" s="480"/>
      <c r="I9" s="481"/>
      <c r="J9" s="43"/>
      <c r="K9" s="476" t="s">
        <v>339</v>
      </c>
      <c r="L9" s="477"/>
      <c r="M9" s="478"/>
      <c r="N9" s="479"/>
      <c r="O9" s="480"/>
      <c r="P9" s="481" t="s">
        <v>339</v>
      </c>
    </row>
    <row r="10" spans="1:16" ht="15.75">
      <c r="A10" s="482" t="s">
        <v>340</v>
      </c>
      <c r="B10" s="483"/>
      <c r="C10" s="484"/>
      <c r="D10" s="484" t="s">
        <v>339</v>
      </c>
      <c r="E10" s="485" t="s">
        <v>339</v>
      </c>
      <c r="F10" s="486"/>
      <c r="G10" s="479"/>
      <c r="H10" s="487"/>
      <c r="I10" s="488" t="s">
        <v>339</v>
      </c>
      <c r="J10" s="43"/>
      <c r="K10" s="483"/>
      <c r="L10" s="484" t="s">
        <v>339</v>
      </c>
      <c r="M10" s="486" t="s">
        <v>339</v>
      </c>
      <c r="N10" s="479"/>
      <c r="O10" s="487" t="s">
        <v>339</v>
      </c>
      <c r="P10" s="488"/>
    </row>
    <row r="11" spans="1:16" ht="15.75">
      <c r="A11" s="482" t="s">
        <v>341</v>
      </c>
      <c r="B11" s="483" t="s">
        <v>339</v>
      </c>
      <c r="C11" s="484"/>
      <c r="D11" s="484"/>
      <c r="E11" s="485" t="s">
        <v>339</v>
      </c>
      <c r="F11" s="486"/>
      <c r="G11" s="479"/>
      <c r="H11" s="487"/>
      <c r="I11" s="488" t="s">
        <v>339</v>
      </c>
      <c r="J11" s="43"/>
      <c r="K11" s="483" t="s">
        <v>339</v>
      </c>
      <c r="L11" s="484" t="s">
        <v>339</v>
      </c>
      <c r="M11" s="486" t="s">
        <v>339</v>
      </c>
      <c r="N11" s="479" t="s">
        <v>339</v>
      </c>
      <c r="O11" s="487"/>
      <c r="P11" s="488"/>
    </row>
    <row r="12" spans="1:16" ht="15.75">
      <c r="A12" s="482" t="s">
        <v>342</v>
      </c>
      <c r="B12" s="483" t="s">
        <v>339</v>
      </c>
      <c r="C12" s="484"/>
      <c r="D12" s="484" t="s">
        <v>339</v>
      </c>
      <c r="E12" s="485" t="s">
        <v>339</v>
      </c>
      <c r="F12" s="486" t="s">
        <v>339</v>
      </c>
      <c r="G12" s="479"/>
      <c r="H12" s="487" t="s">
        <v>339</v>
      </c>
      <c r="I12" s="488"/>
      <c r="J12" s="43"/>
      <c r="K12" s="483"/>
      <c r="L12" s="484"/>
      <c r="M12" s="486"/>
      <c r="N12" s="479"/>
      <c r="O12" s="487"/>
      <c r="P12" s="481" t="s">
        <v>339</v>
      </c>
    </row>
    <row r="13" spans="1:16" ht="15.75">
      <c r="A13" s="482" t="s">
        <v>343</v>
      </c>
      <c r="B13" s="483" t="s">
        <v>339</v>
      </c>
      <c r="C13" s="484" t="s">
        <v>339</v>
      </c>
      <c r="D13" s="484" t="s">
        <v>339</v>
      </c>
      <c r="E13" s="484" t="s">
        <v>339</v>
      </c>
      <c r="F13" s="486"/>
      <c r="G13" s="479"/>
      <c r="H13" s="487" t="s">
        <v>339</v>
      </c>
      <c r="I13" s="488"/>
      <c r="J13" s="43"/>
      <c r="K13" s="483" t="s">
        <v>339</v>
      </c>
      <c r="L13" s="484" t="s">
        <v>339</v>
      </c>
      <c r="M13" s="486" t="s">
        <v>339</v>
      </c>
      <c r="N13" s="479" t="s">
        <v>339</v>
      </c>
      <c r="O13" s="487"/>
      <c r="P13" s="488"/>
    </row>
    <row r="14" spans="1:16" ht="15.75">
      <c r="A14" s="482" t="s">
        <v>344</v>
      </c>
      <c r="B14" s="483"/>
      <c r="C14" s="484"/>
      <c r="D14" s="484"/>
      <c r="E14" s="485"/>
      <c r="F14" s="486"/>
      <c r="G14" s="479"/>
      <c r="H14" s="487"/>
      <c r="I14" s="488" t="s">
        <v>339</v>
      </c>
      <c r="J14" s="43"/>
      <c r="K14" s="483"/>
      <c r="L14" s="484"/>
      <c r="M14" s="486"/>
      <c r="N14" s="479"/>
      <c r="O14" s="487"/>
      <c r="P14" s="488" t="s">
        <v>339</v>
      </c>
    </row>
    <row r="15" spans="1:16" ht="15.75">
      <c r="A15" s="482" t="s">
        <v>345</v>
      </c>
      <c r="B15" s="483" t="s">
        <v>339</v>
      </c>
      <c r="C15" s="484" t="s">
        <v>339</v>
      </c>
      <c r="D15" s="484" t="s">
        <v>339</v>
      </c>
      <c r="E15" s="484" t="s">
        <v>339</v>
      </c>
      <c r="F15" s="484" t="s">
        <v>339</v>
      </c>
      <c r="G15" s="479" t="s">
        <v>339</v>
      </c>
      <c r="H15" s="487"/>
      <c r="I15" s="488"/>
      <c r="J15" s="43"/>
      <c r="K15" s="483" t="s">
        <v>339</v>
      </c>
      <c r="L15" s="484" t="s">
        <v>339</v>
      </c>
      <c r="M15" s="486" t="s">
        <v>339</v>
      </c>
      <c r="N15" s="596" t="s">
        <v>339</v>
      </c>
      <c r="O15" s="595"/>
      <c r="P15" s="488"/>
    </row>
    <row r="16" spans="1:16" ht="15.75">
      <c r="A16" s="482" t="s">
        <v>346</v>
      </c>
      <c r="B16" s="483"/>
      <c r="C16" s="484"/>
      <c r="D16" s="484"/>
      <c r="E16" s="485" t="s">
        <v>339</v>
      </c>
      <c r="F16" s="486" t="s">
        <v>339</v>
      </c>
      <c r="G16" s="479"/>
      <c r="H16" s="487"/>
      <c r="I16" s="488" t="s">
        <v>339</v>
      </c>
      <c r="J16" s="43"/>
      <c r="K16" s="483" t="s">
        <v>339</v>
      </c>
      <c r="L16" s="484"/>
      <c r="M16" s="597" t="s">
        <v>339</v>
      </c>
      <c r="N16" s="479"/>
      <c r="O16" s="487" t="s">
        <v>339</v>
      </c>
      <c r="P16" s="488"/>
    </row>
    <row r="17" spans="1:16" ht="15.75">
      <c r="A17" s="482" t="s">
        <v>347</v>
      </c>
      <c r="B17" s="483"/>
      <c r="C17" s="484"/>
      <c r="D17" s="484"/>
      <c r="E17" s="485"/>
      <c r="F17" s="486"/>
      <c r="G17" s="479"/>
      <c r="H17" s="463"/>
      <c r="I17" s="488" t="s">
        <v>339</v>
      </c>
      <c r="J17" s="43"/>
      <c r="K17" s="483" t="s">
        <v>339</v>
      </c>
      <c r="L17" s="484" t="s">
        <v>339</v>
      </c>
      <c r="N17" s="479"/>
      <c r="O17" s="487" t="s">
        <v>339</v>
      </c>
      <c r="P17" s="488"/>
    </row>
    <row r="18" spans="1:16" ht="15.75">
      <c r="A18" s="482" t="s">
        <v>348</v>
      </c>
      <c r="B18" s="483"/>
      <c r="C18" s="484"/>
      <c r="D18" s="484" t="s">
        <v>339</v>
      </c>
      <c r="E18" s="485" t="s">
        <v>339</v>
      </c>
      <c r="F18" s="486"/>
      <c r="G18" s="479"/>
      <c r="H18" s="487"/>
      <c r="I18" s="488" t="s">
        <v>339</v>
      </c>
      <c r="J18" s="43"/>
      <c r="K18" s="483" t="s">
        <v>339</v>
      </c>
      <c r="L18" s="484"/>
      <c r="M18" s="486"/>
      <c r="N18" s="479"/>
      <c r="O18" s="487"/>
      <c r="P18" s="488" t="s">
        <v>339</v>
      </c>
    </row>
    <row r="19" spans="1:16" ht="15.75">
      <c r="A19" s="482" t="s">
        <v>349</v>
      </c>
      <c r="B19" s="483" t="s">
        <v>339</v>
      </c>
      <c r="C19" s="484"/>
      <c r="D19" s="484" t="s">
        <v>339</v>
      </c>
      <c r="E19" s="485" t="s">
        <v>339</v>
      </c>
      <c r="F19" s="486" t="s">
        <v>339</v>
      </c>
      <c r="G19" s="479"/>
      <c r="H19" s="487" t="s">
        <v>339</v>
      </c>
      <c r="I19" s="488"/>
      <c r="J19" s="43"/>
      <c r="K19" s="483" t="s">
        <v>339</v>
      </c>
      <c r="L19" s="484" t="s">
        <v>339</v>
      </c>
      <c r="M19" s="486" t="s">
        <v>339</v>
      </c>
      <c r="N19" s="479" t="s">
        <v>339</v>
      </c>
      <c r="O19" s="487"/>
      <c r="P19" s="488"/>
    </row>
    <row r="20" spans="1:16" ht="15.75">
      <c r="A20" s="482" t="s">
        <v>350</v>
      </c>
      <c r="B20" s="483" t="s">
        <v>339</v>
      </c>
      <c r="C20" s="484" t="s">
        <v>339</v>
      </c>
      <c r="D20" s="484" t="s">
        <v>339</v>
      </c>
      <c r="E20" s="484" t="s">
        <v>339</v>
      </c>
      <c r="F20" s="484" t="s">
        <v>339</v>
      </c>
      <c r="G20" s="479" t="s">
        <v>339</v>
      </c>
      <c r="H20" s="487"/>
      <c r="I20" s="488"/>
      <c r="J20" s="43"/>
      <c r="K20" s="483" t="s">
        <v>339</v>
      </c>
      <c r="L20" s="484"/>
      <c r="M20" s="486"/>
      <c r="N20" s="479"/>
      <c r="O20" s="487"/>
      <c r="P20" s="488" t="s">
        <v>339</v>
      </c>
    </row>
    <row r="21" spans="1:16" ht="15.75">
      <c r="A21" s="482" t="s">
        <v>351</v>
      </c>
      <c r="B21" s="483" t="s">
        <v>339</v>
      </c>
      <c r="C21" s="484"/>
      <c r="D21" s="484" t="s">
        <v>339</v>
      </c>
      <c r="E21" s="485" t="s">
        <v>339</v>
      </c>
      <c r="F21" s="486" t="s">
        <v>339</v>
      </c>
      <c r="G21" s="479"/>
      <c r="H21" s="487" t="s">
        <v>339</v>
      </c>
      <c r="I21" s="488"/>
      <c r="J21" s="43"/>
      <c r="K21" s="483" t="s">
        <v>339</v>
      </c>
      <c r="L21" s="484"/>
      <c r="M21" s="486" t="s">
        <v>339</v>
      </c>
      <c r="N21" s="479"/>
      <c r="O21" s="487" t="s">
        <v>339</v>
      </c>
      <c r="P21" s="488"/>
    </row>
    <row r="22" spans="1:16" ht="16.5" thickBot="1">
      <c r="A22" s="489" t="s">
        <v>352</v>
      </c>
      <c r="B22" s="490" t="s">
        <v>339</v>
      </c>
      <c r="C22" s="491"/>
      <c r="D22" s="491" t="s">
        <v>339</v>
      </c>
      <c r="E22" s="492" t="s">
        <v>339</v>
      </c>
      <c r="F22" s="493" t="s">
        <v>339</v>
      </c>
      <c r="G22" s="494"/>
      <c r="H22" s="495" t="s">
        <v>339</v>
      </c>
      <c r="I22" s="496"/>
      <c r="J22" s="43"/>
      <c r="K22" s="490" t="s">
        <v>339</v>
      </c>
      <c r="L22" s="491" t="s">
        <v>339</v>
      </c>
      <c r="M22" s="493" t="s">
        <v>339</v>
      </c>
      <c r="N22" s="494" t="s">
        <v>339</v>
      </c>
      <c r="O22" s="495"/>
      <c r="P22" s="496"/>
    </row>
  </sheetData>
  <mergeCells count="9">
    <mergeCell ref="A1:P1"/>
    <mergeCell ref="A3:P3"/>
    <mergeCell ref="A5:M5"/>
    <mergeCell ref="B6:I6"/>
    <mergeCell ref="K6:P6"/>
    <mergeCell ref="B7:F7"/>
    <mergeCell ref="G7:I7"/>
    <mergeCell ref="K7:M7"/>
    <mergeCell ref="N7:P7"/>
  </mergeCells>
  <printOptions/>
  <pageMargins left="0.75" right="0.75" top="0.46" bottom="0.57" header="0.38" footer="0.39"/>
  <pageSetup orientation="landscape" paperSize="9" r:id="rId1"/>
  <headerFooter alignWithMargins="0">
    <oddFooter>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A2" sqref="A2"/>
    </sheetView>
  </sheetViews>
  <sheetFormatPr defaultColWidth="11.00390625" defaultRowHeight="15.75"/>
  <cols>
    <col min="1" max="1" width="20.875" style="0" customWidth="1"/>
    <col min="2" max="2" width="17.625" style="0" customWidth="1"/>
    <col min="3" max="3" width="42.375" style="0" customWidth="1"/>
    <col min="4" max="4" width="16.375" style="0" bestFit="1" customWidth="1"/>
    <col min="5" max="5" width="8.125" style="0" customWidth="1"/>
  </cols>
  <sheetData>
    <row r="1" spans="1:7" ht="28.5" thickBot="1">
      <c r="A1" s="623" t="s">
        <v>273</v>
      </c>
      <c r="B1" s="624"/>
      <c r="C1" s="624"/>
      <c r="D1" s="624"/>
      <c r="E1" s="625"/>
      <c r="F1" s="445"/>
      <c r="G1" s="445"/>
    </row>
    <row r="3" s="447" customFormat="1" ht="18.75" customHeight="1">
      <c r="A3" s="446" t="s">
        <v>274</v>
      </c>
    </row>
    <row r="4" spans="1:5" s="447" customFormat="1" ht="39.75" customHeight="1">
      <c r="A4" s="636" t="s">
        <v>268</v>
      </c>
      <c r="B4" s="636"/>
      <c r="C4" s="636"/>
      <c r="D4" s="636"/>
      <c r="E4" s="636"/>
    </row>
    <row r="5" spans="1:2" s="447" customFormat="1" ht="18.75" customHeight="1">
      <c r="A5" s="446" t="s">
        <v>275</v>
      </c>
      <c r="B5" s="447" t="s">
        <v>276</v>
      </c>
    </row>
    <row r="6" spans="1:2" s="447" customFormat="1" ht="18.75" customHeight="1">
      <c r="A6" s="446" t="s">
        <v>277</v>
      </c>
      <c r="B6" s="447" t="s">
        <v>278</v>
      </c>
    </row>
    <row r="7" s="447" customFormat="1" ht="5.25" customHeight="1">
      <c r="A7" s="448"/>
    </row>
    <row r="8" spans="1:3" s="447" customFormat="1" ht="18.75" customHeight="1">
      <c r="A8" s="446" t="s">
        <v>279</v>
      </c>
      <c r="C8" s="447" t="s">
        <v>388</v>
      </c>
    </row>
    <row r="9" s="447" customFormat="1" ht="5.25" customHeight="1">
      <c r="A9" s="446"/>
    </row>
    <row r="10" spans="1:2" s="447" customFormat="1" ht="18.75" customHeight="1">
      <c r="A10" s="446" t="s">
        <v>280</v>
      </c>
      <c r="B10" s="449" t="s">
        <v>281</v>
      </c>
    </row>
    <row r="11" spans="1:4" s="447" customFormat="1" ht="18.75" customHeight="1">
      <c r="A11" s="450" t="s">
        <v>282</v>
      </c>
      <c r="B11" s="451" t="s">
        <v>12</v>
      </c>
      <c r="D11" s="451"/>
    </row>
    <row r="12" spans="1:4" s="447" customFormat="1" ht="18.75" customHeight="1">
      <c r="A12" s="450" t="s">
        <v>282</v>
      </c>
      <c r="B12" s="451" t="s">
        <v>13</v>
      </c>
      <c r="D12" s="451"/>
    </row>
    <row r="13" spans="1:4" s="447" customFormat="1" ht="18.75" customHeight="1">
      <c r="A13" s="450" t="s">
        <v>282</v>
      </c>
      <c r="B13" s="451" t="s">
        <v>451</v>
      </c>
      <c r="D13" s="451"/>
    </row>
    <row r="14" s="447" customFormat="1" ht="5.25" customHeight="1">
      <c r="A14" s="448"/>
    </row>
    <row r="15" s="447" customFormat="1" ht="18.75" customHeight="1">
      <c r="A15" s="446" t="s">
        <v>283</v>
      </c>
    </row>
    <row r="16" spans="1:2" s="447" customFormat="1" ht="18.75" customHeight="1">
      <c r="A16" s="450" t="s">
        <v>282</v>
      </c>
      <c r="B16" s="552" t="s">
        <v>284</v>
      </c>
    </row>
    <row r="17" spans="1:2" s="447" customFormat="1" ht="18.75" customHeight="1">
      <c r="A17" s="450" t="s">
        <v>282</v>
      </c>
      <c r="B17" s="552" t="s">
        <v>389</v>
      </c>
    </row>
    <row r="18" s="447" customFormat="1" ht="18.75" customHeight="1">
      <c r="A18" s="452"/>
    </row>
    <row r="20" spans="1:5" s="447" customFormat="1" ht="16.5" thickBot="1">
      <c r="A20" s="639" t="s">
        <v>285</v>
      </c>
      <c r="B20" s="639"/>
      <c r="C20" s="639"/>
      <c r="D20" s="639"/>
      <c r="E20" s="639"/>
    </row>
    <row r="21" spans="1:5" s="447" customFormat="1" ht="16.5" thickTop="1">
      <c r="A21" s="640" t="s">
        <v>436</v>
      </c>
      <c r="B21" s="641"/>
      <c r="C21" s="641" t="s">
        <v>286</v>
      </c>
      <c r="D21" s="641"/>
      <c r="E21" s="642"/>
    </row>
    <row r="22" spans="1:5" s="447" customFormat="1" ht="15.75">
      <c r="A22" s="643" t="s">
        <v>287</v>
      </c>
      <c r="B22" s="645" t="s">
        <v>288</v>
      </c>
      <c r="C22" s="645" t="s">
        <v>435</v>
      </c>
      <c r="D22" s="645" t="s">
        <v>289</v>
      </c>
      <c r="E22" s="647" t="s">
        <v>290</v>
      </c>
    </row>
    <row r="23" spans="1:5" s="447" customFormat="1" ht="16.5" thickBot="1">
      <c r="A23" s="644"/>
      <c r="B23" s="646"/>
      <c r="C23" s="646"/>
      <c r="D23" s="646"/>
      <c r="E23" s="648"/>
    </row>
    <row r="24" spans="1:5" s="447" customFormat="1" ht="15.75" customHeight="1">
      <c r="A24" s="650" t="s">
        <v>291</v>
      </c>
      <c r="B24" s="516" t="s">
        <v>292</v>
      </c>
      <c r="C24" s="517" t="s">
        <v>293</v>
      </c>
      <c r="D24" s="653" t="s">
        <v>294</v>
      </c>
      <c r="E24" s="593" t="s">
        <v>295</v>
      </c>
    </row>
    <row r="25" spans="1:5" s="447" customFormat="1" ht="15.75" customHeight="1">
      <c r="A25" s="651"/>
      <c r="B25" s="517" t="s">
        <v>296</v>
      </c>
      <c r="C25" s="517" t="s">
        <v>297</v>
      </c>
      <c r="D25" s="654"/>
      <c r="E25" s="592" t="s">
        <v>443</v>
      </c>
    </row>
    <row r="26" spans="1:5" s="447" customFormat="1" ht="15.75" customHeight="1" thickBot="1">
      <c r="A26" s="652"/>
      <c r="B26" s="518" t="s">
        <v>298</v>
      </c>
      <c r="C26" s="518" t="s">
        <v>299</v>
      </c>
      <c r="D26" s="655"/>
      <c r="E26" s="591" t="s">
        <v>443</v>
      </c>
    </row>
    <row r="27" s="447" customFormat="1" ht="5.25" customHeight="1" thickTop="1">
      <c r="A27" s="448"/>
    </row>
    <row r="28" s="447" customFormat="1" ht="15.75">
      <c r="A28" s="453" t="s">
        <v>300</v>
      </c>
    </row>
    <row r="29" s="447" customFormat="1" ht="5.25" customHeight="1" thickBot="1"/>
    <row r="30" spans="1:5" s="454" customFormat="1" ht="15.75" customHeight="1" thickTop="1">
      <c r="A30" s="656" t="s">
        <v>437</v>
      </c>
      <c r="B30" s="657"/>
      <c r="C30" s="657" t="s">
        <v>301</v>
      </c>
      <c r="D30" s="657"/>
      <c r="E30" s="658"/>
    </row>
    <row r="31" spans="1:5" s="447" customFormat="1" ht="15.75" customHeight="1">
      <c r="A31" s="660" t="s">
        <v>287</v>
      </c>
      <c r="B31" s="649" t="s">
        <v>288</v>
      </c>
      <c r="C31" s="649" t="s">
        <v>438</v>
      </c>
      <c r="D31" s="649" t="s">
        <v>289</v>
      </c>
      <c r="E31" s="659" t="s">
        <v>290</v>
      </c>
    </row>
    <row r="32" spans="1:5" s="447" customFormat="1" ht="15.75" customHeight="1" thickBot="1">
      <c r="A32" s="644"/>
      <c r="B32" s="646"/>
      <c r="C32" s="646"/>
      <c r="D32" s="646"/>
      <c r="E32" s="648"/>
    </row>
    <row r="33" spans="1:5" s="447" customFormat="1" ht="15.75" customHeight="1">
      <c r="A33" s="519" t="s">
        <v>302</v>
      </c>
      <c r="B33" s="520" t="s">
        <v>303</v>
      </c>
      <c r="C33" s="521" t="s">
        <v>304</v>
      </c>
      <c r="D33" s="522"/>
      <c r="E33" s="523"/>
    </row>
    <row r="34" spans="1:5" s="447" customFormat="1" ht="15.75" customHeight="1">
      <c r="A34" s="519" t="s">
        <v>305</v>
      </c>
      <c r="B34" s="520" t="s">
        <v>306</v>
      </c>
      <c r="C34" s="521" t="s">
        <v>421</v>
      </c>
      <c r="D34" s="522" t="s">
        <v>307</v>
      </c>
      <c r="E34" s="523" t="s">
        <v>322</v>
      </c>
    </row>
    <row r="35" spans="1:5" s="447" customFormat="1" ht="15.75" customHeight="1">
      <c r="A35" s="519" t="s">
        <v>308</v>
      </c>
      <c r="B35" s="520" t="s">
        <v>309</v>
      </c>
      <c r="C35" s="521" t="s">
        <v>422</v>
      </c>
      <c r="D35" s="522"/>
      <c r="E35" s="523"/>
    </row>
    <row r="36" spans="1:5" s="447" customFormat="1" ht="15.75" customHeight="1">
      <c r="A36" s="519" t="s">
        <v>311</v>
      </c>
      <c r="B36" s="520" t="s">
        <v>312</v>
      </c>
      <c r="C36" s="521" t="s">
        <v>310</v>
      </c>
      <c r="D36" s="522"/>
      <c r="E36" s="523"/>
    </row>
    <row r="37" spans="1:5" s="447" customFormat="1" ht="15.75" customHeight="1" thickBot="1">
      <c r="A37" s="524"/>
      <c r="B37" s="525"/>
      <c r="C37" s="526" t="s">
        <v>313</v>
      </c>
      <c r="D37" s="527"/>
      <c r="E37" s="528"/>
    </row>
    <row r="38" spans="1:5" s="458" customFormat="1" ht="15.75" customHeight="1" thickBot="1" thickTop="1">
      <c r="A38" s="455"/>
      <c r="B38" s="456"/>
      <c r="C38" s="456"/>
      <c r="D38" s="456"/>
      <c r="E38" s="457"/>
    </row>
    <row r="39" spans="1:5" s="459" customFormat="1" ht="15.75" customHeight="1" thickTop="1">
      <c r="A39" s="656" t="s">
        <v>439</v>
      </c>
      <c r="B39" s="657"/>
      <c r="C39" s="657" t="s">
        <v>301</v>
      </c>
      <c r="D39" s="657"/>
      <c r="E39" s="658"/>
    </row>
    <row r="40" spans="1:5" s="458" customFormat="1" ht="15.75" customHeight="1">
      <c r="A40" s="661" t="s">
        <v>287</v>
      </c>
      <c r="B40" s="662" t="s">
        <v>288</v>
      </c>
      <c r="C40" s="662" t="s">
        <v>440</v>
      </c>
      <c r="D40" s="662" t="s">
        <v>289</v>
      </c>
      <c r="E40" s="663" t="s">
        <v>290</v>
      </c>
    </row>
    <row r="41" spans="1:5" s="458" customFormat="1" ht="15.75" customHeight="1" thickBot="1">
      <c r="A41" s="644"/>
      <c r="B41" s="646"/>
      <c r="C41" s="646"/>
      <c r="D41" s="646"/>
      <c r="E41" s="648"/>
    </row>
    <row r="42" spans="1:5" s="458" customFormat="1" ht="15.75" customHeight="1">
      <c r="A42" s="529" t="s">
        <v>302</v>
      </c>
      <c r="B42" s="530" t="s">
        <v>303</v>
      </c>
      <c r="C42" s="531" t="s">
        <v>314</v>
      </c>
      <c r="D42" s="532"/>
      <c r="E42" s="533"/>
    </row>
    <row r="43" spans="1:5" s="147" customFormat="1" ht="15.75" customHeight="1">
      <c r="A43" s="529" t="s">
        <v>305</v>
      </c>
      <c r="B43" s="530" t="s">
        <v>306</v>
      </c>
      <c r="C43" s="531" t="s">
        <v>315</v>
      </c>
      <c r="D43" s="532" t="s">
        <v>307</v>
      </c>
      <c r="E43" s="533" t="s">
        <v>322</v>
      </c>
    </row>
    <row r="44" spans="1:5" s="147" customFormat="1" ht="15.75" customHeight="1">
      <c r="A44" s="529" t="s">
        <v>308</v>
      </c>
      <c r="B44" s="530" t="s">
        <v>309</v>
      </c>
      <c r="C44" s="531" t="s">
        <v>316</v>
      </c>
      <c r="D44" s="532"/>
      <c r="E44" s="533"/>
    </row>
    <row r="45" spans="1:5" s="147" customFormat="1" ht="15.75" customHeight="1" thickBot="1">
      <c r="A45" s="534" t="s">
        <v>311</v>
      </c>
      <c r="B45" s="535" t="s">
        <v>312</v>
      </c>
      <c r="C45" s="536" t="s">
        <v>317</v>
      </c>
      <c r="D45" s="537"/>
      <c r="E45" s="538"/>
    </row>
    <row r="46" spans="1:5" s="147" customFormat="1" ht="15.75" customHeight="1" thickBot="1" thickTop="1">
      <c r="A46" s="456"/>
      <c r="B46" s="460"/>
      <c r="C46" s="460"/>
      <c r="D46" s="460"/>
      <c r="E46" s="460"/>
    </row>
    <row r="47" spans="1:5" s="461" customFormat="1" ht="15.75" customHeight="1" thickTop="1">
      <c r="A47" s="656" t="s">
        <v>441</v>
      </c>
      <c r="B47" s="657"/>
      <c r="C47" s="657" t="s">
        <v>286</v>
      </c>
      <c r="D47" s="657"/>
      <c r="E47" s="658"/>
    </row>
    <row r="48" spans="1:5" s="147" customFormat="1" ht="15.75" customHeight="1">
      <c r="A48" s="661" t="s">
        <v>287</v>
      </c>
      <c r="B48" s="662" t="s">
        <v>288</v>
      </c>
      <c r="C48" s="662" t="s">
        <v>442</v>
      </c>
      <c r="D48" s="662" t="s">
        <v>289</v>
      </c>
      <c r="E48" s="663" t="s">
        <v>290</v>
      </c>
    </row>
    <row r="49" spans="1:5" s="147" customFormat="1" ht="15.75" customHeight="1" thickBot="1">
      <c r="A49" s="644"/>
      <c r="B49" s="646"/>
      <c r="C49" s="646"/>
      <c r="D49" s="646"/>
      <c r="E49" s="648"/>
    </row>
    <row r="50" spans="1:5" s="147" customFormat="1" ht="15.75" customHeight="1">
      <c r="A50" s="539" t="s">
        <v>318</v>
      </c>
      <c r="B50" s="540" t="s">
        <v>383</v>
      </c>
      <c r="C50" s="541" t="s">
        <v>319</v>
      </c>
      <c r="D50" s="542"/>
      <c r="E50" s="543"/>
    </row>
    <row r="51" spans="1:5" s="147" customFormat="1" ht="15.75" customHeight="1">
      <c r="A51" s="539" t="s">
        <v>320</v>
      </c>
      <c r="B51" s="540" t="s">
        <v>384</v>
      </c>
      <c r="C51" s="541" t="s">
        <v>321</v>
      </c>
      <c r="D51" s="542" t="s">
        <v>307</v>
      </c>
      <c r="E51" s="543" t="s">
        <v>322</v>
      </c>
    </row>
    <row r="52" spans="1:5" s="147" customFormat="1" ht="15.75" customHeight="1">
      <c r="A52" s="539" t="s">
        <v>323</v>
      </c>
      <c r="B52" s="540" t="s">
        <v>309</v>
      </c>
      <c r="C52" s="541" t="s">
        <v>324</v>
      </c>
      <c r="D52" s="542" t="s">
        <v>325</v>
      </c>
      <c r="E52" s="543"/>
    </row>
    <row r="53" spans="1:5" s="147" customFormat="1" ht="15.75" customHeight="1" thickBot="1">
      <c r="A53" s="544" t="s">
        <v>326</v>
      </c>
      <c r="B53" s="545" t="s">
        <v>312</v>
      </c>
      <c r="C53" s="546" t="s">
        <v>327</v>
      </c>
      <c r="D53" s="547"/>
      <c r="E53" s="548"/>
    </row>
    <row r="54" ht="17.25" thickBot="1" thickTop="1">
      <c r="A54" s="462"/>
    </row>
    <row r="55" spans="1:2" ht="16.5" thickTop="1">
      <c r="A55" s="637" t="s">
        <v>328</v>
      </c>
      <c r="B55" s="638"/>
    </row>
  </sheetData>
  <mergeCells count="34">
    <mergeCell ref="A47:B47"/>
    <mergeCell ref="C47:E47"/>
    <mergeCell ref="A48:A49"/>
    <mergeCell ref="B48:B49"/>
    <mergeCell ref="C48:C49"/>
    <mergeCell ref="D48:D49"/>
    <mergeCell ref="E48:E49"/>
    <mergeCell ref="A39:B39"/>
    <mergeCell ref="C39:E39"/>
    <mergeCell ref="A40:A41"/>
    <mergeCell ref="B40:B41"/>
    <mergeCell ref="C40:C41"/>
    <mergeCell ref="D40:D41"/>
    <mergeCell ref="E40:E41"/>
    <mergeCell ref="E22:E23"/>
    <mergeCell ref="C31:C32"/>
    <mergeCell ref="D31:D32"/>
    <mergeCell ref="A24:A26"/>
    <mergeCell ref="D24:D26"/>
    <mergeCell ref="A30:B30"/>
    <mergeCell ref="C30:E30"/>
    <mergeCell ref="E31:E32"/>
    <mergeCell ref="A31:A32"/>
    <mergeCell ref="B31:B32"/>
    <mergeCell ref="A1:E1"/>
    <mergeCell ref="A4:E4"/>
    <mergeCell ref="A55:B55"/>
    <mergeCell ref="A20:E20"/>
    <mergeCell ref="A21:B21"/>
    <mergeCell ref="C21:E21"/>
    <mergeCell ref="A22:A23"/>
    <mergeCell ref="B22:B23"/>
    <mergeCell ref="C22:C23"/>
    <mergeCell ref="D22:D23"/>
  </mergeCells>
  <printOptions horizontalCentered="1"/>
  <pageMargins left="0.5905511811023623" right="0.5905511811023623" top="0.59" bottom="0.7874015748031497" header="0.5118110236220472" footer="0.5118110236220472"/>
  <pageSetup fitToHeight="1" fitToWidth="1" orientation="portrait" paperSize="9" scale="80" r:id="rId1"/>
  <headerFooter alignWithMargins="0">
    <oddFooter>&amp;C&amp;9&amp;F&amp;R&amp;9&amp;A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99"/>
  <sheetViews>
    <sheetView zoomScale="75" zoomScaleNormal="75" workbookViewId="0" topLeftCell="A1">
      <selection activeCell="A1" sqref="A1"/>
    </sheetView>
  </sheetViews>
  <sheetFormatPr defaultColWidth="11.00390625" defaultRowHeight="15.75"/>
  <cols>
    <col min="1" max="1" width="0.6171875" style="183" customWidth="1"/>
    <col min="2" max="2" width="11.00390625" style="183" customWidth="1"/>
    <col min="3" max="3" width="37.375" style="183" customWidth="1"/>
    <col min="4" max="4" width="12.25390625" style="183" bestFit="1" customWidth="1"/>
    <col min="5" max="5" width="13.125" style="183" customWidth="1"/>
    <col min="6" max="6" width="13.00390625" style="183" customWidth="1"/>
    <col min="7" max="7" width="11.25390625" style="183" bestFit="1" customWidth="1"/>
    <col min="8" max="16384" width="11.00390625" style="183" customWidth="1"/>
  </cols>
  <sheetData>
    <row r="1" spans="2:7" ht="27.75" thickBot="1">
      <c r="B1" s="667" t="s">
        <v>444</v>
      </c>
      <c r="C1" s="667"/>
      <c r="D1" s="667"/>
      <c r="E1" s="667"/>
      <c r="F1" s="667"/>
      <c r="G1" s="667"/>
    </row>
    <row r="2" spans="2:7" ht="19.5">
      <c r="B2" s="668" t="s">
        <v>193</v>
      </c>
      <c r="C2" s="668"/>
      <c r="D2" s="668"/>
      <c r="E2" s="668"/>
      <c r="F2" s="668"/>
      <c r="G2" s="668"/>
    </row>
    <row r="3" spans="2:7" ht="19.5">
      <c r="B3" s="594" t="s">
        <v>445</v>
      </c>
      <c r="C3" s="330"/>
      <c r="D3" s="330"/>
      <c r="E3" s="330"/>
      <c r="F3" s="330"/>
      <c r="G3" s="330"/>
    </row>
    <row r="4" ht="19.5">
      <c r="B4" s="183" t="s">
        <v>206</v>
      </c>
    </row>
    <row r="5" ht="19.5">
      <c r="B5" s="184"/>
    </row>
    <row r="6" spans="2:3" ht="20.25" thickBot="1">
      <c r="B6" s="183" t="s">
        <v>41</v>
      </c>
      <c r="C6" s="185" t="s">
        <v>42</v>
      </c>
    </row>
    <row r="7" spans="2:7" s="189" customFormat="1" ht="20.25" thickBot="1">
      <c r="B7" s="293" t="s">
        <v>32</v>
      </c>
      <c r="C7" s="294" t="s">
        <v>33</v>
      </c>
      <c r="D7" s="294" t="s">
        <v>34</v>
      </c>
      <c r="E7" s="294" t="s">
        <v>35</v>
      </c>
      <c r="F7" s="294" t="s">
        <v>36</v>
      </c>
      <c r="G7" s="295" t="s">
        <v>37</v>
      </c>
    </row>
    <row r="8" spans="2:7" s="186" customFormat="1" ht="17.25" customHeight="1" thickTop="1">
      <c r="B8" s="206">
        <v>445200</v>
      </c>
      <c r="C8" s="207" t="s">
        <v>194</v>
      </c>
      <c r="D8" s="208">
        <f>E12</f>
        <v>1485.876</v>
      </c>
      <c r="E8" s="209">
        <f>D12</f>
        <v>29509.760000000002</v>
      </c>
      <c r="F8" s="200">
        <f aca="true" t="shared" si="0" ref="F8:F19">IF(D8&gt;E8,D8-E8,0)</f>
        <v>0</v>
      </c>
      <c r="G8" s="203">
        <f aca="true" t="shared" si="1" ref="G8:G19">IF(E8&gt;D8,E8-D8,0)</f>
        <v>28023.884000000002</v>
      </c>
    </row>
    <row r="9" spans="2:7" s="186" customFormat="1" ht="17.25" customHeight="1">
      <c r="B9" s="190">
        <v>445510</v>
      </c>
      <c r="C9" s="194" t="s">
        <v>39</v>
      </c>
      <c r="D9" s="197">
        <v>9200</v>
      </c>
      <c r="E9" s="200">
        <v>9200</v>
      </c>
      <c r="F9" s="200">
        <f t="shared" si="0"/>
        <v>0</v>
      </c>
      <c r="G9" s="203">
        <f t="shared" si="1"/>
        <v>0</v>
      </c>
    </row>
    <row r="10" spans="2:7" s="186" customFormat="1" ht="17.25" customHeight="1">
      <c r="B10" s="190">
        <v>445620</v>
      </c>
      <c r="C10" s="194" t="s">
        <v>38</v>
      </c>
      <c r="D10" s="197">
        <v>5600</v>
      </c>
      <c r="E10" s="200">
        <v>650</v>
      </c>
      <c r="F10" s="200">
        <f t="shared" si="0"/>
        <v>4950</v>
      </c>
      <c r="G10" s="203">
        <f t="shared" si="1"/>
        <v>0</v>
      </c>
    </row>
    <row r="11" spans="2:7" s="186" customFormat="1" ht="17.25" customHeight="1">
      <c r="B11" s="190">
        <v>445661</v>
      </c>
      <c r="C11" s="194" t="s">
        <v>195</v>
      </c>
      <c r="D11" s="197">
        <f>D16*0.196</f>
        <v>24500</v>
      </c>
      <c r="E11" s="200">
        <f>E16*0.196</f>
        <v>1792.616</v>
      </c>
      <c r="F11" s="200">
        <f t="shared" si="0"/>
        <v>22707.384</v>
      </c>
      <c r="G11" s="203">
        <f t="shared" si="1"/>
        <v>0</v>
      </c>
    </row>
    <row r="12" spans="2:7" s="186" customFormat="1" ht="17.25" customHeight="1">
      <c r="B12" s="190">
        <v>445662</v>
      </c>
      <c r="C12" s="194" t="s">
        <v>196</v>
      </c>
      <c r="D12" s="197">
        <f>D15*0.196</f>
        <v>29509.760000000002</v>
      </c>
      <c r="E12" s="200">
        <f>E15*0.196</f>
        <v>1485.876</v>
      </c>
      <c r="F12" s="200">
        <f t="shared" si="0"/>
        <v>28023.884000000002</v>
      </c>
      <c r="G12" s="203">
        <f t="shared" si="1"/>
        <v>0</v>
      </c>
    </row>
    <row r="13" spans="2:7" s="186" customFormat="1" ht="17.25" customHeight="1">
      <c r="B13" s="190">
        <v>445710</v>
      </c>
      <c r="C13" s="194" t="s">
        <v>46</v>
      </c>
      <c r="D13" s="197">
        <f>D18*0.055</f>
        <v>140.8</v>
      </c>
      <c r="E13" s="200">
        <f>E18*0.055</f>
        <v>825.33</v>
      </c>
      <c r="F13" s="200">
        <f t="shared" si="0"/>
        <v>0</v>
      </c>
      <c r="G13" s="203">
        <f t="shared" si="1"/>
        <v>684.53</v>
      </c>
    </row>
    <row r="14" spans="2:7" s="186" customFormat="1" ht="17.25" customHeight="1">
      <c r="B14" s="190">
        <v>445711</v>
      </c>
      <c r="C14" s="194" t="s">
        <v>40</v>
      </c>
      <c r="D14" s="197">
        <f>D19*0.196</f>
        <v>2688.924</v>
      </c>
      <c r="E14" s="200">
        <f>E19*0.196</f>
        <v>36750</v>
      </c>
      <c r="F14" s="200">
        <f>IF(D14&gt;E14,D14-E14,0)</f>
        <v>0</v>
      </c>
      <c r="G14" s="203">
        <f>IF(E14&gt;D14,E14-D14,0)</f>
        <v>34061.076</v>
      </c>
    </row>
    <row r="15" spans="2:7" s="186" customFormat="1" ht="17.25" customHeight="1">
      <c r="B15" s="191">
        <v>607020</v>
      </c>
      <c r="C15" s="195" t="s">
        <v>197</v>
      </c>
      <c r="D15" s="198">
        <v>150560</v>
      </c>
      <c r="E15" s="201">
        <v>7581</v>
      </c>
      <c r="F15" s="201">
        <f>IF(D15&gt;E15,D15-E15,0)</f>
        <v>142979</v>
      </c>
      <c r="G15" s="204">
        <f>IF(E15&gt;D15,E15-D15,0)</f>
        <v>0</v>
      </c>
    </row>
    <row r="16" spans="2:7" s="186" customFormat="1" ht="17.25" customHeight="1">
      <c r="B16" s="191">
        <v>607200</v>
      </c>
      <c r="C16" s="195" t="s">
        <v>44</v>
      </c>
      <c r="D16" s="198">
        <v>125000</v>
      </c>
      <c r="E16" s="201">
        <v>9146</v>
      </c>
      <c r="F16" s="201">
        <f t="shared" si="0"/>
        <v>115854</v>
      </c>
      <c r="G16" s="204">
        <f t="shared" si="1"/>
        <v>0</v>
      </c>
    </row>
    <row r="17" spans="2:7" s="186" customFormat="1" ht="17.25" customHeight="1">
      <c r="B17" s="191">
        <v>707020</v>
      </c>
      <c r="C17" s="195" t="s">
        <v>198</v>
      </c>
      <c r="D17" s="198">
        <v>350</v>
      </c>
      <c r="E17" s="201">
        <v>5060</v>
      </c>
      <c r="F17" s="201">
        <f t="shared" si="0"/>
        <v>0</v>
      </c>
      <c r="G17" s="204">
        <f t="shared" si="1"/>
        <v>4710</v>
      </c>
    </row>
    <row r="18" spans="2:7" s="186" customFormat="1" ht="17.25" customHeight="1">
      <c r="B18" s="192">
        <v>707100</v>
      </c>
      <c r="C18" s="195" t="s">
        <v>43</v>
      </c>
      <c r="D18" s="198">
        <v>2560</v>
      </c>
      <c r="E18" s="201">
        <v>15006</v>
      </c>
      <c r="F18" s="201">
        <f>IF(D18&gt;E18,D18-E18,0)</f>
        <v>0</v>
      </c>
      <c r="G18" s="204">
        <f>IF(E18&gt;D18,E18-D18,0)</f>
        <v>12446</v>
      </c>
    </row>
    <row r="19" spans="2:7" s="186" customFormat="1" ht="17.25" customHeight="1" thickBot="1">
      <c r="B19" s="193">
        <v>707110</v>
      </c>
      <c r="C19" s="196" t="s">
        <v>45</v>
      </c>
      <c r="D19" s="199">
        <f>E16*1.5</f>
        <v>13719</v>
      </c>
      <c r="E19" s="202">
        <f>D16*1.5</f>
        <v>187500</v>
      </c>
      <c r="F19" s="202">
        <f t="shared" si="0"/>
        <v>0</v>
      </c>
      <c r="G19" s="205">
        <f t="shared" si="1"/>
        <v>173781</v>
      </c>
    </row>
    <row r="20" spans="2:7" s="186" customFormat="1" ht="17.25" customHeight="1">
      <c r="B20" s="359"/>
      <c r="C20" s="360"/>
      <c r="D20" s="361"/>
      <c r="E20" s="361"/>
      <c r="F20" s="361"/>
      <c r="G20" s="361"/>
    </row>
    <row r="22" spans="2:7" ht="19.5">
      <c r="B22" s="211" t="s">
        <v>205</v>
      </c>
      <c r="C22" s="187"/>
      <c r="D22" s="187"/>
      <c r="E22" s="187"/>
      <c r="F22" s="187"/>
      <c r="G22" s="187"/>
    </row>
    <row r="23" spans="2:7" ht="5.25" customHeight="1">
      <c r="B23" s="187"/>
      <c r="C23" s="187"/>
      <c r="D23" s="187"/>
      <c r="E23" s="187"/>
      <c r="F23" s="187"/>
      <c r="G23" s="187"/>
    </row>
    <row r="24" spans="2:7" ht="20.25" thickBot="1">
      <c r="B24" s="375" t="s">
        <v>199</v>
      </c>
      <c r="C24" s="669" t="s">
        <v>200</v>
      </c>
      <c r="D24" s="669"/>
      <c r="E24" s="669"/>
      <c r="F24" s="669"/>
      <c r="G24" s="670"/>
    </row>
    <row r="25" spans="2:7" ht="19.5">
      <c r="B25" s="376" t="s">
        <v>201</v>
      </c>
      <c r="C25" s="370" t="s">
        <v>263</v>
      </c>
      <c r="D25" s="371"/>
      <c r="E25" s="372"/>
      <c r="F25" s="373"/>
      <c r="G25" s="377"/>
    </row>
    <row r="26" spans="2:7" ht="19.5">
      <c r="B26" s="376" t="s">
        <v>202</v>
      </c>
      <c r="C26" s="370" t="s">
        <v>263</v>
      </c>
      <c r="D26" s="371"/>
      <c r="E26" s="372"/>
      <c r="F26" s="373"/>
      <c r="G26" s="377"/>
    </row>
    <row r="27" spans="2:7" ht="19.5">
      <c r="B27" s="376" t="s">
        <v>203</v>
      </c>
      <c r="C27" s="370" t="s">
        <v>263</v>
      </c>
      <c r="D27" s="371"/>
      <c r="E27" s="372"/>
      <c r="F27" s="373"/>
      <c r="G27" s="377"/>
    </row>
    <row r="28" spans="2:7" ht="20.25" thickBot="1">
      <c r="B28" s="378" t="s">
        <v>204</v>
      </c>
      <c r="C28" s="436" t="s">
        <v>264</v>
      </c>
      <c r="D28" s="380"/>
      <c r="E28" s="381"/>
      <c r="F28" s="382"/>
      <c r="G28" s="383"/>
    </row>
    <row r="29" spans="2:7" ht="19.5">
      <c r="B29" s="370"/>
      <c r="C29" s="363"/>
      <c r="D29" s="371"/>
      <c r="E29" s="372"/>
      <c r="F29" s="373"/>
      <c r="G29" s="374"/>
    </row>
    <row r="30" spans="2:7" ht="19.5">
      <c r="B30" s="187"/>
      <c r="C30" s="187"/>
      <c r="D30" s="187"/>
      <c r="E30" s="187"/>
      <c r="F30" s="187"/>
      <c r="G30" s="187"/>
    </row>
    <row r="31" ht="24.75" customHeight="1">
      <c r="B31" s="212" t="s">
        <v>207</v>
      </c>
    </row>
    <row r="32" ht="5.25" customHeight="1">
      <c r="B32" s="212"/>
    </row>
    <row r="33" spans="2:7" ht="19.5">
      <c r="B33" s="435" t="s">
        <v>265</v>
      </c>
      <c r="C33" s="384"/>
      <c r="D33" s="385"/>
      <c r="E33" s="392"/>
      <c r="F33" s="386"/>
      <c r="G33" s="387"/>
    </row>
    <row r="34" spans="2:7" ht="19.5">
      <c r="B34" s="376" t="s">
        <v>265</v>
      </c>
      <c r="C34" s="363"/>
      <c r="D34" s="364"/>
      <c r="E34" s="365"/>
      <c r="F34" s="362"/>
      <c r="G34" s="388"/>
    </row>
    <row r="35" spans="2:7" ht="20.25" thickBot="1">
      <c r="B35" s="378" t="s">
        <v>265</v>
      </c>
      <c r="C35" s="379"/>
      <c r="D35" s="389"/>
      <c r="E35" s="393"/>
      <c r="F35" s="390"/>
      <c r="G35" s="391"/>
    </row>
    <row r="36" spans="2:7" ht="19.5">
      <c r="B36" s="362"/>
      <c r="C36" s="363"/>
      <c r="D36" s="364"/>
      <c r="E36" s="365"/>
      <c r="F36" s="362"/>
      <c r="G36" s="362"/>
    </row>
    <row r="37" ht="26.25" customHeight="1">
      <c r="B37" s="212" t="s">
        <v>208</v>
      </c>
    </row>
    <row r="38" ht="4.5" customHeight="1"/>
    <row r="39" spans="2:7" ht="19.5">
      <c r="B39" s="435" t="s">
        <v>265</v>
      </c>
      <c r="C39" s="384"/>
      <c r="D39" s="385"/>
      <c r="E39" s="392"/>
      <c r="F39" s="386"/>
      <c r="G39" s="387"/>
    </row>
    <row r="40" spans="2:7" ht="19.5">
      <c r="B40" s="376" t="s">
        <v>265</v>
      </c>
      <c r="C40" s="363"/>
      <c r="D40" s="364"/>
      <c r="E40" s="365"/>
      <c r="F40" s="362"/>
      <c r="G40" s="388"/>
    </row>
    <row r="41" spans="2:7" ht="20.25" thickBot="1">
      <c r="B41" s="378" t="s">
        <v>265</v>
      </c>
      <c r="C41" s="379"/>
      <c r="D41" s="389"/>
      <c r="E41" s="393"/>
      <c r="F41" s="390"/>
      <c r="G41" s="391"/>
    </row>
    <row r="42" spans="2:7" ht="19.5">
      <c r="B42" s="362"/>
      <c r="C42" s="363"/>
      <c r="D42" s="364"/>
      <c r="E42" s="365"/>
      <c r="F42" s="362"/>
      <c r="G42" s="362"/>
    </row>
    <row r="43" ht="22.5" customHeight="1">
      <c r="B43" s="212" t="s">
        <v>209</v>
      </c>
    </row>
    <row r="44" ht="6.75" customHeight="1"/>
    <row r="45" spans="2:7" ht="19.5">
      <c r="B45" s="435" t="s">
        <v>265</v>
      </c>
      <c r="C45" s="394"/>
      <c r="D45" s="385"/>
      <c r="E45" s="394"/>
      <c r="F45" s="394"/>
      <c r="G45" s="395"/>
    </row>
    <row r="46" spans="2:7" ht="19.5">
      <c r="B46" s="376" t="s">
        <v>265</v>
      </c>
      <c r="C46" s="369"/>
      <c r="D46" s="364"/>
      <c r="E46" s="369"/>
      <c r="F46" s="369"/>
      <c r="G46" s="396"/>
    </row>
    <row r="47" spans="2:7" ht="20.25" thickBot="1">
      <c r="B47" s="378" t="s">
        <v>265</v>
      </c>
      <c r="C47" s="397"/>
      <c r="D47" s="398"/>
      <c r="E47" s="399"/>
      <c r="F47" s="399"/>
      <c r="G47" s="400"/>
    </row>
    <row r="48" spans="2:7" ht="19.5">
      <c r="B48" s="366"/>
      <c r="C48" s="367"/>
      <c r="D48" s="368"/>
      <c r="E48" s="369"/>
      <c r="F48" s="369"/>
      <c r="G48" s="369"/>
    </row>
    <row r="49" spans="2:7" ht="19.5">
      <c r="B49" s="366"/>
      <c r="C49" s="367"/>
      <c r="D49" s="368"/>
      <c r="E49" s="369"/>
      <c r="F49" s="369"/>
      <c r="G49" s="369"/>
    </row>
    <row r="50" spans="2:7" ht="19.5">
      <c r="B50" s="366"/>
      <c r="C50" s="367"/>
      <c r="D50" s="368"/>
      <c r="E50" s="369"/>
      <c r="F50" s="369"/>
      <c r="G50" s="369"/>
    </row>
    <row r="51" ht="21" customHeight="1">
      <c r="B51" s="212" t="s">
        <v>210</v>
      </c>
    </row>
    <row r="52" ht="5.25" customHeight="1" thickBot="1">
      <c r="B52" s="184"/>
    </row>
    <row r="53" spans="2:5" ht="19.5">
      <c r="B53" s="664" t="s">
        <v>50</v>
      </c>
      <c r="C53" s="665"/>
      <c r="D53" s="665"/>
      <c r="E53" s="666"/>
    </row>
    <row r="54" spans="2:8" ht="20.25" customHeight="1">
      <c r="B54" s="401" t="s">
        <v>53</v>
      </c>
      <c r="C54" s="402" t="s">
        <v>266</v>
      </c>
      <c r="D54" s="403" t="s">
        <v>52</v>
      </c>
      <c r="E54" s="404">
        <v>38192</v>
      </c>
      <c r="F54" s="188"/>
      <c r="G54" s="188"/>
      <c r="H54" s="188"/>
    </row>
    <row r="55" spans="2:8" ht="23.25" customHeight="1" thickBot="1">
      <c r="B55" s="401" t="s">
        <v>51</v>
      </c>
      <c r="C55" s="402" t="s">
        <v>267</v>
      </c>
      <c r="D55" s="405"/>
      <c r="E55" s="406"/>
      <c r="F55" s="188"/>
      <c r="G55" s="188"/>
      <c r="H55" s="188"/>
    </row>
    <row r="56" spans="2:8" ht="20.25" customHeight="1" thickBot="1">
      <c r="B56" s="407" t="s">
        <v>47</v>
      </c>
      <c r="C56" s="408" t="s">
        <v>54</v>
      </c>
      <c r="D56" s="408" t="s">
        <v>48</v>
      </c>
      <c r="E56" s="409" t="s">
        <v>49</v>
      </c>
      <c r="H56" s="188"/>
    </row>
    <row r="57" spans="2:8" ht="17.25" customHeight="1">
      <c r="B57" s="410"/>
      <c r="C57" s="411"/>
      <c r="D57" s="412"/>
      <c r="E57" s="413"/>
      <c r="H57" s="188"/>
    </row>
    <row r="58" spans="2:8" ht="17.25" customHeight="1">
      <c r="B58" s="414"/>
      <c r="C58" s="415"/>
      <c r="D58" s="416"/>
      <c r="E58" s="417"/>
      <c r="H58" s="188"/>
    </row>
    <row r="59" spans="2:8" ht="17.25" customHeight="1">
      <c r="B59" s="414"/>
      <c r="C59" s="415"/>
      <c r="D59" s="416"/>
      <c r="E59" s="417"/>
      <c r="H59" s="188"/>
    </row>
    <row r="60" spans="2:8" ht="17.25" customHeight="1">
      <c r="B60" s="414"/>
      <c r="C60" s="415"/>
      <c r="D60" s="416"/>
      <c r="E60" s="417"/>
      <c r="H60" s="188"/>
    </row>
    <row r="61" spans="2:8" ht="17.25" customHeight="1">
      <c r="B61" s="414"/>
      <c r="C61" s="415"/>
      <c r="D61" s="416"/>
      <c r="E61" s="417"/>
      <c r="H61" s="188"/>
    </row>
    <row r="62" spans="2:8" ht="17.25" customHeight="1">
      <c r="B62" s="418"/>
      <c r="C62" s="419"/>
      <c r="D62" s="420"/>
      <c r="E62" s="421"/>
      <c r="H62" s="188"/>
    </row>
    <row r="63" spans="2:8" ht="17.25" customHeight="1">
      <c r="B63" s="422"/>
      <c r="C63" s="423"/>
      <c r="D63" s="424"/>
      <c r="E63" s="425"/>
      <c r="H63" s="188"/>
    </row>
    <row r="64" spans="2:8" ht="17.25" customHeight="1" thickBot="1">
      <c r="B64" s="426"/>
      <c r="C64" s="427"/>
      <c r="D64" s="428"/>
      <c r="E64" s="429"/>
      <c r="H64" s="188"/>
    </row>
    <row r="65" ht="11.25" customHeight="1"/>
    <row r="66" ht="19.5">
      <c r="B66" s="212" t="s">
        <v>211</v>
      </c>
    </row>
    <row r="67" ht="8.25" customHeight="1"/>
    <row r="68" ht="19.5">
      <c r="B68" s="594" t="s">
        <v>446</v>
      </c>
    </row>
    <row r="69" ht="19.5">
      <c r="B69" s="331" t="s">
        <v>232</v>
      </c>
    </row>
    <row r="70" ht="19.5">
      <c r="B70" s="183" t="s">
        <v>233</v>
      </c>
    </row>
    <row r="71" spans="2:4" ht="20.25" thickBot="1">
      <c r="B71" s="183" t="s">
        <v>234</v>
      </c>
      <c r="D71" s="183" t="s">
        <v>251</v>
      </c>
    </row>
    <row r="72" spans="2:6" ht="20.25" thickBot="1">
      <c r="B72" s="344" t="s">
        <v>249</v>
      </c>
      <c r="C72" s="345" t="s">
        <v>250</v>
      </c>
      <c r="D72" s="345" t="s">
        <v>48</v>
      </c>
      <c r="E72" s="345" t="s">
        <v>49</v>
      </c>
      <c r="F72" s="346" t="s">
        <v>218</v>
      </c>
    </row>
    <row r="73" spans="2:6" ht="20.25" thickBot="1">
      <c r="B73" s="340"/>
      <c r="C73" s="341" t="s">
        <v>235</v>
      </c>
      <c r="D73" s="342">
        <v>39452</v>
      </c>
      <c r="E73" s="342">
        <v>35263</v>
      </c>
      <c r="F73" s="343">
        <f>D73-E73</f>
        <v>4189</v>
      </c>
    </row>
    <row r="74" spans="2:6" ht="21" thickBot="1" thickTop="1">
      <c r="B74" s="335">
        <v>38142</v>
      </c>
      <c r="C74" s="332" t="s">
        <v>245</v>
      </c>
      <c r="D74" s="333"/>
      <c r="E74" s="333">
        <v>1253.23</v>
      </c>
      <c r="F74" s="334">
        <f>F73+D74-E74</f>
        <v>2935.77</v>
      </c>
    </row>
    <row r="75" spans="2:6" ht="21" thickBot="1" thickTop="1">
      <c r="B75" s="335">
        <v>38143</v>
      </c>
      <c r="C75" s="332" t="s">
        <v>236</v>
      </c>
      <c r="D75" s="333">
        <v>1256.25</v>
      </c>
      <c r="E75" s="333"/>
      <c r="F75" s="334">
        <f>F74+D75-E75</f>
        <v>4192.02</v>
      </c>
    </row>
    <row r="76" spans="2:6" ht="21" thickBot="1" thickTop="1">
      <c r="B76" s="335">
        <v>38144</v>
      </c>
      <c r="C76" s="332" t="s">
        <v>237</v>
      </c>
      <c r="D76" s="333">
        <v>3252.75</v>
      </c>
      <c r="E76" s="333"/>
      <c r="F76" s="334">
        <f aca="true" t="shared" si="2" ref="F76:F89">F75+D76-E76</f>
        <v>7444.77</v>
      </c>
    </row>
    <row r="77" spans="2:6" ht="21" thickBot="1" thickTop="1">
      <c r="B77" s="335">
        <v>38145</v>
      </c>
      <c r="C77" s="332" t="s">
        <v>248</v>
      </c>
      <c r="D77" s="333"/>
      <c r="E77" s="333">
        <v>350</v>
      </c>
      <c r="F77" s="334">
        <f t="shared" si="2"/>
        <v>7094.77</v>
      </c>
    </row>
    <row r="78" spans="2:6" ht="21" thickBot="1" thickTop="1">
      <c r="B78" s="335">
        <v>38146</v>
      </c>
      <c r="C78" s="332" t="s">
        <v>238</v>
      </c>
      <c r="D78" s="333">
        <v>8562</v>
      </c>
      <c r="E78" s="333"/>
      <c r="F78" s="334">
        <f t="shared" si="2"/>
        <v>15656.77</v>
      </c>
    </row>
    <row r="79" spans="2:6" ht="21" thickBot="1" thickTop="1">
      <c r="B79" s="335">
        <v>38147</v>
      </c>
      <c r="C79" s="332" t="s">
        <v>239</v>
      </c>
      <c r="D79" s="333">
        <v>2535.23</v>
      </c>
      <c r="E79" s="333"/>
      <c r="F79" s="334">
        <f t="shared" si="2"/>
        <v>18192</v>
      </c>
    </row>
    <row r="80" spans="2:6" ht="21" thickBot="1" thickTop="1">
      <c r="B80" s="335">
        <v>38148</v>
      </c>
      <c r="C80" s="332" t="s">
        <v>246</v>
      </c>
      <c r="D80" s="333"/>
      <c r="E80" s="333">
        <f>D75+D76</f>
        <v>4509</v>
      </c>
      <c r="F80" s="334">
        <f t="shared" si="2"/>
        <v>13683</v>
      </c>
    </row>
    <row r="81" spans="2:7" ht="21" thickBot="1" thickTop="1">
      <c r="B81" s="335">
        <v>38151</v>
      </c>
      <c r="C81" s="332" t="s">
        <v>245</v>
      </c>
      <c r="D81" s="333"/>
      <c r="E81" s="333">
        <f>D78+D79-E77</f>
        <v>10747.23</v>
      </c>
      <c r="F81" s="334">
        <f t="shared" si="2"/>
        <v>2935.7700000000004</v>
      </c>
      <c r="G81" s="352"/>
    </row>
    <row r="82" spans="2:6" ht="21" thickBot="1" thickTop="1">
      <c r="B82" s="335">
        <v>38152</v>
      </c>
      <c r="C82" s="332" t="s">
        <v>240</v>
      </c>
      <c r="D82" s="333">
        <v>612.5</v>
      </c>
      <c r="E82" s="333"/>
      <c r="F82" s="334">
        <f t="shared" si="2"/>
        <v>3548.2700000000004</v>
      </c>
    </row>
    <row r="83" spans="2:6" ht="21" thickBot="1" thickTop="1">
      <c r="B83" s="335">
        <v>38153</v>
      </c>
      <c r="C83" s="332" t="s">
        <v>241</v>
      </c>
      <c r="D83" s="333">
        <v>145.25</v>
      </c>
      <c r="E83" s="333"/>
      <c r="F83" s="334">
        <f t="shared" si="2"/>
        <v>3693.5200000000004</v>
      </c>
    </row>
    <row r="84" spans="2:6" ht="21" thickBot="1" thickTop="1">
      <c r="B84" s="335">
        <v>38154</v>
      </c>
      <c r="C84" s="332" t="s">
        <v>245</v>
      </c>
      <c r="D84" s="333"/>
      <c r="E84" s="333">
        <f>D82+D83</f>
        <v>757.75</v>
      </c>
      <c r="F84" s="334">
        <f t="shared" si="2"/>
        <v>2935.7700000000004</v>
      </c>
    </row>
    <row r="85" spans="2:6" ht="21" thickBot="1" thickTop="1">
      <c r="B85" s="335">
        <v>38155</v>
      </c>
      <c r="C85" s="332" t="s">
        <v>242</v>
      </c>
      <c r="D85" s="333">
        <v>1245.25</v>
      </c>
      <c r="E85" s="333"/>
      <c r="F85" s="334">
        <f t="shared" si="2"/>
        <v>4181.02</v>
      </c>
    </row>
    <row r="86" spans="2:6" ht="21" thickBot="1" thickTop="1">
      <c r="B86" s="335">
        <v>38156</v>
      </c>
      <c r="C86" s="332" t="s">
        <v>247</v>
      </c>
      <c r="D86" s="333"/>
      <c r="E86" s="333">
        <v>125.26</v>
      </c>
      <c r="F86" s="334">
        <f t="shared" si="2"/>
        <v>4055.76</v>
      </c>
    </row>
    <row r="87" spans="2:6" ht="21" thickBot="1" thickTop="1">
      <c r="B87" s="335">
        <v>38157</v>
      </c>
      <c r="C87" s="332" t="s">
        <v>245</v>
      </c>
      <c r="D87" s="333"/>
      <c r="E87" s="333">
        <f>D85</f>
        <v>1245.25</v>
      </c>
      <c r="F87" s="334">
        <f t="shared" si="2"/>
        <v>2810.51</v>
      </c>
    </row>
    <row r="88" spans="2:6" ht="21" thickBot="1" thickTop="1">
      <c r="B88" s="335">
        <v>38162</v>
      </c>
      <c r="C88" s="332" t="s">
        <v>243</v>
      </c>
      <c r="D88" s="333">
        <v>956.63</v>
      </c>
      <c r="E88" s="333"/>
      <c r="F88" s="334">
        <f t="shared" si="2"/>
        <v>3767.1400000000003</v>
      </c>
    </row>
    <row r="89" spans="2:6" ht="21" thickBot="1" thickTop="1">
      <c r="B89" s="336">
        <v>38164</v>
      </c>
      <c r="C89" s="337" t="s">
        <v>244</v>
      </c>
      <c r="D89" s="338">
        <v>1425.25</v>
      </c>
      <c r="E89" s="338"/>
      <c r="F89" s="339">
        <f t="shared" si="2"/>
        <v>5192.39</v>
      </c>
    </row>
    <row r="90" spans="4:6" ht="8.25" customHeight="1">
      <c r="D90" s="352"/>
      <c r="E90" s="352"/>
      <c r="F90" s="352"/>
    </row>
    <row r="91" ht="19.5">
      <c r="B91" s="211" t="s">
        <v>252</v>
      </c>
    </row>
    <row r="92" spans="2:7" ht="19.5">
      <c r="B92" s="435" t="s">
        <v>265</v>
      </c>
      <c r="C92" s="394"/>
      <c r="D92" s="386"/>
      <c r="E92" s="386"/>
      <c r="F92" s="386"/>
      <c r="G92" s="387"/>
    </row>
    <row r="93" spans="2:7" ht="19.5">
      <c r="B93" s="376" t="s">
        <v>265</v>
      </c>
      <c r="C93" s="362"/>
      <c r="D93" s="362"/>
      <c r="E93" s="362"/>
      <c r="F93" s="362"/>
      <c r="G93" s="388"/>
    </row>
    <row r="94" spans="2:7" ht="20.25" thickBot="1">
      <c r="B94" s="437" t="s">
        <v>265</v>
      </c>
      <c r="C94" s="399"/>
      <c r="D94" s="433"/>
      <c r="E94" s="390"/>
      <c r="F94" s="390"/>
      <c r="G94" s="391"/>
    </row>
    <row r="95" ht="19.5">
      <c r="B95" s="211" t="s">
        <v>253</v>
      </c>
    </row>
    <row r="96" spans="2:7" ht="19.5">
      <c r="B96" s="435" t="s">
        <v>265</v>
      </c>
      <c r="C96" s="386"/>
      <c r="D96" s="386"/>
      <c r="E96" s="386"/>
      <c r="F96" s="386"/>
      <c r="G96" s="387"/>
    </row>
    <row r="97" spans="2:7" ht="19.5">
      <c r="B97" s="438" t="s">
        <v>265</v>
      </c>
      <c r="C97" s="369"/>
      <c r="D97" s="364"/>
      <c r="E97" s="369"/>
      <c r="F97" s="362"/>
      <c r="G97" s="388"/>
    </row>
    <row r="98" spans="2:7" ht="19.5">
      <c r="B98" s="376" t="s">
        <v>265</v>
      </c>
      <c r="C98" s="430"/>
      <c r="D98" s="430"/>
      <c r="E98" s="430"/>
      <c r="F98" s="362"/>
      <c r="G98" s="388"/>
    </row>
    <row r="99" spans="2:7" ht="20.25" thickBot="1">
      <c r="B99" s="378" t="s">
        <v>265</v>
      </c>
      <c r="C99" s="399"/>
      <c r="D99" s="431"/>
      <c r="E99" s="432"/>
      <c r="F99" s="390"/>
      <c r="G99" s="391"/>
    </row>
  </sheetData>
  <mergeCells count="4">
    <mergeCell ref="B53:E53"/>
    <mergeCell ref="B1:G1"/>
    <mergeCell ref="B2:G2"/>
    <mergeCell ref="C24:G24"/>
  </mergeCells>
  <printOptions horizontalCentered="1"/>
  <pageMargins left="0.4" right="0.3937007874015748" top="0.49" bottom="0.5905511811023623" header="0.4" footer="0.4724409448818898"/>
  <pageSetup orientation="portrait" paperSize="9" scale="85" r:id="rId1"/>
  <headerFooter alignWithMargins="0">
    <oddFooter>&amp;C&amp;9&amp;F&amp;R&amp;9&amp;A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showGridLines="0" workbookViewId="0" topLeftCell="A1">
      <selection activeCell="A2" sqref="A2:J2"/>
    </sheetView>
  </sheetViews>
  <sheetFormatPr defaultColWidth="11.00390625" defaultRowHeight="15.75"/>
  <cols>
    <col min="1" max="1" width="2.50390625" style="0" customWidth="1"/>
    <col min="2" max="2" width="26.375" style="0" customWidth="1"/>
    <col min="3" max="3" width="3.875" style="0" customWidth="1"/>
    <col min="4" max="4" width="16.00390625" style="2" customWidth="1"/>
    <col min="5" max="5" width="2.50390625" style="0" customWidth="1"/>
    <col min="6" max="6" width="12.625" style="0" customWidth="1"/>
    <col min="7" max="7" width="4.375" style="0" customWidth="1"/>
    <col min="8" max="8" width="8.50390625" style="2" customWidth="1"/>
    <col min="9" max="9" width="3.875" style="0" customWidth="1"/>
    <col min="10" max="10" width="15.875" style="133" customWidth="1"/>
    <col min="11" max="11" width="5.125" style="0" customWidth="1"/>
  </cols>
  <sheetData>
    <row r="1" spans="1:11" ht="27.75" thickBot="1">
      <c r="A1" s="667" t="s">
        <v>192</v>
      </c>
      <c r="B1" s="667"/>
      <c r="C1" s="667"/>
      <c r="D1" s="667"/>
      <c r="E1" s="667"/>
      <c r="F1" s="667"/>
      <c r="G1" s="667"/>
      <c r="H1" s="667"/>
      <c r="I1" s="667"/>
      <c r="J1" s="667"/>
      <c r="K1" s="217"/>
    </row>
    <row r="2" spans="1:11" ht="19.5">
      <c r="A2" s="668" t="s">
        <v>193</v>
      </c>
      <c r="B2" s="668"/>
      <c r="C2" s="668"/>
      <c r="D2" s="668"/>
      <c r="E2" s="668"/>
      <c r="F2" s="668"/>
      <c r="G2" s="668"/>
      <c r="H2" s="668"/>
      <c r="I2" s="668"/>
      <c r="J2" s="668"/>
      <c r="K2" s="218"/>
    </row>
    <row r="3" spans="1:11" ht="19.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8"/>
    </row>
    <row r="4" spans="1:10" ht="20.25">
      <c r="A4" s="232" t="s">
        <v>55</v>
      </c>
      <c r="B4" s="233" t="s">
        <v>56</v>
      </c>
      <c r="C4" s="219"/>
      <c r="D4" s="220"/>
      <c r="E4" s="219"/>
      <c r="F4" s="219"/>
      <c r="G4" s="219"/>
      <c r="H4" s="220"/>
      <c r="I4" s="219"/>
      <c r="J4" s="231" t="s">
        <v>212</v>
      </c>
    </row>
    <row r="5" spans="1:10" ht="20.25">
      <c r="A5" s="46"/>
      <c r="B5" s="47" t="s">
        <v>57</v>
      </c>
      <c r="C5" s="48"/>
      <c r="D5" s="49"/>
      <c r="E5" s="48"/>
      <c r="F5" s="47" t="s">
        <v>58</v>
      </c>
      <c r="G5" s="47"/>
      <c r="H5" s="50"/>
      <c r="I5" s="48"/>
      <c r="J5" s="51"/>
    </row>
    <row r="6" spans="1:10" ht="6.75" customHeight="1">
      <c r="A6" s="46"/>
      <c r="C6" s="52"/>
      <c r="D6" s="53"/>
      <c r="E6" s="48"/>
      <c r="I6" s="54"/>
      <c r="J6" s="55"/>
    </row>
    <row r="7" spans="1:10" ht="17.25" customHeight="1">
      <c r="A7" s="56" t="s">
        <v>59</v>
      </c>
      <c r="B7" s="57" t="s">
        <v>60</v>
      </c>
      <c r="C7" s="58"/>
      <c r="D7" s="59"/>
      <c r="E7" s="60" t="s">
        <v>61</v>
      </c>
      <c r="F7" s="57" t="s">
        <v>62</v>
      </c>
      <c r="G7" s="57"/>
      <c r="H7" s="61"/>
      <c r="I7" s="62" t="s">
        <v>63</v>
      </c>
      <c r="J7" s="63"/>
    </row>
    <row r="8" spans="1:10" ht="17.25" customHeight="1">
      <c r="A8" s="56" t="s">
        <v>64</v>
      </c>
      <c r="B8" s="57" t="s">
        <v>65</v>
      </c>
      <c r="C8" s="58"/>
      <c r="D8" s="64"/>
      <c r="E8" s="60" t="s">
        <v>66</v>
      </c>
      <c r="F8" s="57" t="s">
        <v>67</v>
      </c>
      <c r="G8" s="57"/>
      <c r="H8" s="61"/>
      <c r="I8" s="62" t="s">
        <v>68</v>
      </c>
      <c r="J8" s="63"/>
    </row>
    <row r="9" spans="1:10" ht="17.25" customHeight="1">
      <c r="A9" s="56" t="s">
        <v>69</v>
      </c>
      <c r="B9" s="57" t="s">
        <v>70</v>
      </c>
      <c r="C9" s="62" t="s">
        <v>71</v>
      </c>
      <c r="D9" s="65"/>
      <c r="E9" s="60" t="s">
        <v>72</v>
      </c>
      <c r="F9" s="57" t="s">
        <v>73</v>
      </c>
      <c r="G9" s="57"/>
      <c r="H9" s="61"/>
      <c r="I9" s="62" t="s">
        <v>74</v>
      </c>
      <c r="J9" s="63"/>
    </row>
    <row r="10" spans="1:10" ht="20.25">
      <c r="A10" s="46"/>
      <c r="B10" s="57" t="s">
        <v>75</v>
      </c>
      <c r="C10" s="66"/>
      <c r="D10" s="53"/>
      <c r="E10" s="48"/>
      <c r="I10" s="67"/>
      <c r="J10" s="68"/>
    </row>
    <row r="11" spans="1:10" ht="20.25">
      <c r="A11" s="46"/>
      <c r="B11" s="57" t="s">
        <v>76</v>
      </c>
      <c r="C11" s="52"/>
      <c r="D11" s="53"/>
      <c r="E11" s="48"/>
      <c r="J11" s="69"/>
    </row>
    <row r="12" spans="1:10" ht="20.25">
      <c r="A12" s="46"/>
      <c r="B12" t="s">
        <v>77</v>
      </c>
      <c r="C12" s="70"/>
      <c r="D12" s="71"/>
      <c r="E12" s="48"/>
      <c r="J12" s="69"/>
    </row>
    <row r="13" spans="1:10" ht="20.25">
      <c r="A13" s="232" t="s">
        <v>29</v>
      </c>
      <c r="B13" s="234" t="s">
        <v>78</v>
      </c>
      <c r="C13" s="222"/>
      <c r="D13" s="223"/>
      <c r="E13" s="222"/>
      <c r="F13" s="222"/>
      <c r="G13" s="222"/>
      <c r="H13" s="223"/>
      <c r="I13" s="222"/>
      <c r="J13" s="221"/>
    </row>
    <row r="14" spans="1:10" ht="15.75">
      <c r="A14" s="46"/>
      <c r="B14" s="47" t="s">
        <v>79</v>
      </c>
      <c r="C14" s="48"/>
      <c r="D14" s="49"/>
      <c r="E14" s="48"/>
      <c r="F14" s="48"/>
      <c r="G14" s="72"/>
      <c r="H14" s="73" t="s">
        <v>80</v>
      </c>
      <c r="I14" s="74"/>
      <c r="J14" s="75" t="s">
        <v>81</v>
      </c>
    </row>
    <row r="15" spans="1:10" ht="6.75" customHeight="1">
      <c r="A15" s="46"/>
      <c r="G15" s="54"/>
      <c r="H15" s="76"/>
      <c r="I15" s="77"/>
      <c r="J15" s="55"/>
    </row>
    <row r="16" spans="1:10" ht="17.25" customHeight="1">
      <c r="A16" s="56" t="s">
        <v>82</v>
      </c>
      <c r="B16" s="57" t="s">
        <v>83</v>
      </c>
      <c r="G16" s="62" t="s">
        <v>84</v>
      </c>
      <c r="H16" s="78"/>
      <c r="I16" s="79"/>
      <c r="J16" s="80"/>
    </row>
    <row r="17" spans="1:10" ht="17.25" customHeight="1">
      <c r="A17" s="56" t="s">
        <v>85</v>
      </c>
      <c r="B17" s="57" t="s">
        <v>86</v>
      </c>
      <c r="G17" s="62" t="s">
        <v>87</v>
      </c>
      <c r="H17" s="78"/>
      <c r="I17" s="79"/>
      <c r="J17" s="81"/>
    </row>
    <row r="18" spans="1:10" ht="17.25" customHeight="1">
      <c r="A18" s="56" t="s">
        <v>88</v>
      </c>
      <c r="B18" s="57" t="s">
        <v>89</v>
      </c>
      <c r="G18" s="62" t="s">
        <v>90</v>
      </c>
      <c r="H18" s="82"/>
      <c r="I18" s="83"/>
      <c r="J18" s="84"/>
    </row>
    <row r="19" spans="1:10" ht="17.25" customHeight="1">
      <c r="A19" s="56" t="s">
        <v>91</v>
      </c>
      <c r="B19" s="57" t="s">
        <v>92</v>
      </c>
      <c r="G19" s="62" t="s">
        <v>93</v>
      </c>
      <c r="H19" s="85"/>
      <c r="I19" s="86"/>
      <c r="J19" s="63"/>
    </row>
    <row r="20" spans="1:10" ht="17.25" customHeight="1">
      <c r="A20" s="56" t="s">
        <v>94</v>
      </c>
      <c r="B20" s="57" t="s">
        <v>95</v>
      </c>
      <c r="G20" s="62" t="s">
        <v>96</v>
      </c>
      <c r="H20" s="85"/>
      <c r="I20" s="86"/>
      <c r="J20" s="63"/>
    </row>
    <row r="21" spans="1:10" ht="17.25" customHeight="1">
      <c r="A21" s="56" t="s">
        <v>97</v>
      </c>
      <c r="G21" s="87"/>
      <c r="H21" s="88"/>
      <c r="I21" s="89"/>
      <c r="J21" s="90"/>
    </row>
    <row r="22" spans="1:10" ht="8.25" customHeight="1">
      <c r="A22" s="46"/>
      <c r="G22" s="91"/>
      <c r="H22" s="92"/>
      <c r="I22" s="93"/>
      <c r="J22" s="94"/>
    </row>
    <row r="23" spans="1:10" ht="17.25" customHeight="1">
      <c r="A23" s="95">
        <v>13</v>
      </c>
      <c r="B23" s="57" t="s">
        <v>98</v>
      </c>
      <c r="G23" s="96"/>
      <c r="H23" s="76"/>
      <c r="I23" s="97" t="s">
        <v>99</v>
      </c>
      <c r="J23" s="98"/>
    </row>
    <row r="24" spans="1:10" ht="5.25" customHeight="1">
      <c r="A24" s="46"/>
      <c r="I24" s="67"/>
      <c r="J24" s="68"/>
    </row>
    <row r="25" spans="1:10" ht="20.25">
      <c r="A25" s="46"/>
      <c r="E25" s="99">
        <v>14</v>
      </c>
      <c r="F25" s="100" t="s">
        <v>100</v>
      </c>
      <c r="I25" s="96"/>
      <c r="J25" s="101"/>
    </row>
    <row r="26" spans="1:10" ht="4.5" customHeight="1">
      <c r="A26" s="46"/>
      <c r="E26" s="99"/>
      <c r="I26" s="96"/>
      <c r="J26" s="68"/>
    </row>
    <row r="27" spans="1:10" ht="20.25">
      <c r="A27" s="46"/>
      <c r="E27" s="99">
        <v>15</v>
      </c>
      <c r="F27" s="100" t="s">
        <v>101</v>
      </c>
      <c r="I27" s="96"/>
      <c r="J27" s="55"/>
    </row>
    <row r="28" spans="1:10" ht="20.25">
      <c r="A28" s="46"/>
      <c r="E28" s="102"/>
      <c r="F28" s="100" t="s">
        <v>102</v>
      </c>
      <c r="I28" s="103" t="s">
        <v>103</v>
      </c>
      <c r="J28" s="63"/>
    </row>
    <row r="29" spans="1:10" ht="4.5" customHeight="1">
      <c r="A29" s="46"/>
      <c r="E29" s="102"/>
      <c r="J29" s="69"/>
    </row>
    <row r="30" spans="1:10" ht="20.25">
      <c r="A30" s="224"/>
      <c r="B30" s="225" t="s">
        <v>104</v>
      </c>
      <c r="C30" s="226"/>
      <c r="D30" s="227"/>
      <c r="E30" s="226"/>
      <c r="F30" s="226"/>
      <c r="G30" s="226"/>
      <c r="H30" s="227"/>
      <c r="I30" s="226"/>
      <c r="J30" s="228"/>
    </row>
    <row r="31" spans="1:10" ht="17.25" customHeight="1">
      <c r="A31" s="95">
        <v>16</v>
      </c>
      <c r="B31" s="57" t="s">
        <v>105</v>
      </c>
      <c r="I31" s="97" t="s">
        <v>106</v>
      </c>
      <c r="J31" s="104"/>
    </row>
    <row r="32" spans="1:10" ht="4.5" customHeight="1">
      <c r="A32" s="95"/>
      <c r="I32" s="105"/>
      <c r="J32" s="106"/>
    </row>
    <row r="33" spans="1:10" ht="17.25" customHeight="1">
      <c r="A33" s="95">
        <v>17</v>
      </c>
      <c r="B33" s="57" t="s">
        <v>107</v>
      </c>
      <c r="I33" s="97" t="s">
        <v>108</v>
      </c>
      <c r="J33" s="104"/>
    </row>
    <row r="34" spans="1:10" ht="6" customHeight="1">
      <c r="A34" s="46"/>
      <c r="I34" s="105"/>
      <c r="J34" s="55"/>
    </row>
    <row r="35" spans="1:10" ht="17.25" customHeight="1">
      <c r="A35" s="95">
        <v>18</v>
      </c>
      <c r="B35" s="57" t="s">
        <v>109</v>
      </c>
      <c r="H35" s="107"/>
      <c r="I35" s="77"/>
      <c r="J35" s="55"/>
    </row>
    <row r="36" spans="1:10" ht="6" customHeight="1">
      <c r="A36" s="46"/>
      <c r="I36" s="77"/>
      <c r="J36" s="55"/>
    </row>
    <row r="37" spans="1:10" ht="17.25" customHeight="1">
      <c r="A37" s="95">
        <v>19</v>
      </c>
      <c r="B37" s="57" t="s">
        <v>110</v>
      </c>
      <c r="G37" s="108">
        <v>8001</v>
      </c>
      <c r="H37" s="107"/>
      <c r="I37" s="77"/>
      <c r="J37" s="55"/>
    </row>
    <row r="38" spans="1:10" ht="10.5" customHeight="1">
      <c r="A38" s="46"/>
      <c r="B38" s="109" t="s">
        <v>111</v>
      </c>
      <c r="I38" s="77"/>
      <c r="J38" s="55"/>
    </row>
    <row r="39" spans="1:10" ht="20.25">
      <c r="A39" s="46"/>
      <c r="E39" s="99">
        <v>20</v>
      </c>
      <c r="F39" s="100" t="s">
        <v>112</v>
      </c>
      <c r="I39" s="97" t="s">
        <v>113</v>
      </c>
      <c r="J39" s="63"/>
    </row>
    <row r="40" spans="1:10" ht="6" customHeight="1">
      <c r="A40" s="46"/>
      <c r="E40" s="102"/>
      <c r="I40" s="105"/>
      <c r="J40" s="55"/>
    </row>
    <row r="41" spans="1:10" ht="21" thickBot="1">
      <c r="A41" s="46"/>
      <c r="E41" s="99">
        <v>21</v>
      </c>
      <c r="F41" s="100" t="s">
        <v>114</v>
      </c>
      <c r="I41" s="110"/>
      <c r="J41" s="111"/>
    </row>
    <row r="42" spans="1:10" ht="6" customHeight="1">
      <c r="A42" s="46"/>
      <c r="E42" s="102"/>
      <c r="I42" s="110"/>
      <c r="J42" s="69"/>
    </row>
    <row r="43" spans="1:10" ht="20.25">
      <c r="A43" s="46"/>
      <c r="B43" s="112" t="s">
        <v>115</v>
      </c>
      <c r="C43" s="113"/>
      <c r="E43" s="102"/>
      <c r="I43" s="110"/>
      <c r="J43" s="69"/>
    </row>
    <row r="44" spans="1:10" ht="9" customHeight="1">
      <c r="A44" s="46"/>
      <c r="B44" s="112" t="s">
        <v>116</v>
      </c>
      <c r="C44" s="114" t="s">
        <v>28</v>
      </c>
      <c r="E44" s="102"/>
      <c r="I44" s="110"/>
      <c r="J44" s="69"/>
    </row>
    <row r="45" spans="1:10" ht="20.25">
      <c r="A45" s="46"/>
      <c r="B45" s="115" t="s">
        <v>117</v>
      </c>
      <c r="E45" s="102"/>
      <c r="I45" s="110"/>
      <c r="J45" s="69"/>
    </row>
    <row r="46" spans="1:10" ht="20.25">
      <c r="A46" s="235" t="s">
        <v>49</v>
      </c>
      <c r="B46" s="234"/>
      <c r="C46" s="236"/>
      <c r="D46" s="237"/>
      <c r="E46" s="234" t="s">
        <v>118</v>
      </c>
      <c r="F46" s="236"/>
      <c r="G46" s="229"/>
      <c r="H46" s="230"/>
      <c r="I46" s="229"/>
      <c r="J46" s="221"/>
    </row>
    <row r="47" spans="1:10" ht="20.25">
      <c r="A47" s="46"/>
      <c r="C47" s="54"/>
      <c r="D47" s="76"/>
      <c r="E47" s="102"/>
      <c r="I47" s="52"/>
      <c r="J47" s="69"/>
    </row>
    <row r="48" spans="1:10" ht="17.25" customHeight="1">
      <c r="A48" s="95">
        <v>22</v>
      </c>
      <c r="B48" s="57" t="s">
        <v>119</v>
      </c>
      <c r="C48" s="62" t="s">
        <v>120</v>
      </c>
      <c r="D48" s="116"/>
      <c r="E48" s="99">
        <v>25</v>
      </c>
      <c r="F48" s="57" t="s">
        <v>121</v>
      </c>
      <c r="I48" s="58"/>
      <c r="J48" s="117"/>
    </row>
    <row r="49" spans="1:10" ht="4.5" customHeight="1">
      <c r="A49" s="46"/>
      <c r="C49" s="105"/>
      <c r="D49" s="76"/>
      <c r="E49" s="102"/>
      <c r="I49" s="52"/>
      <c r="J49" s="69"/>
    </row>
    <row r="50" spans="1:10" ht="20.25">
      <c r="A50" s="95">
        <v>23</v>
      </c>
      <c r="B50" s="57" t="s">
        <v>122</v>
      </c>
      <c r="C50" s="58"/>
      <c r="D50" s="118"/>
      <c r="E50" s="99">
        <v>26</v>
      </c>
      <c r="F50" s="57" t="s">
        <v>123</v>
      </c>
      <c r="I50" s="54"/>
      <c r="J50" s="55"/>
    </row>
    <row r="51" spans="1:10" ht="20.25">
      <c r="A51" s="46"/>
      <c r="B51" s="57" t="s">
        <v>124</v>
      </c>
      <c r="C51" s="52"/>
      <c r="E51" s="102"/>
      <c r="F51" s="57" t="s">
        <v>125</v>
      </c>
      <c r="I51" s="108">
        <v>9979</v>
      </c>
      <c r="J51" s="63"/>
    </row>
    <row r="52" spans="1:10" ht="4.5" customHeight="1">
      <c r="A52" s="46"/>
      <c r="C52" s="52"/>
      <c r="E52" s="102"/>
      <c r="I52" s="54"/>
      <c r="J52" s="119"/>
    </row>
    <row r="53" spans="1:10" ht="20.25">
      <c r="A53" s="95">
        <v>24</v>
      </c>
      <c r="B53" s="57" t="s">
        <v>126</v>
      </c>
      <c r="C53" s="58"/>
      <c r="D53" s="118"/>
      <c r="E53" s="99">
        <v>27</v>
      </c>
      <c r="F53" s="57" t="s">
        <v>127</v>
      </c>
      <c r="I53" s="108">
        <v>9989</v>
      </c>
      <c r="J53" s="63"/>
    </row>
    <row r="54" spans="1:10" ht="20.25">
      <c r="A54" s="46"/>
      <c r="B54" s="57" t="s">
        <v>128</v>
      </c>
      <c r="C54" s="70"/>
      <c r="D54" s="120"/>
      <c r="E54" s="102"/>
      <c r="F54" s="57" t="s">
        <v>129</v>
      </c>
      <c r="I54" s="54"/>
      <c r="J54" s="55"/>
    </row>
    <row r="55" spans="1:10" ht="5.25" customHeight="1">
      <c r="A55" s="46"/>
      <c r="E55" s="102"/>
      <c r="I55" s="54"/>
      <c r="J55" s="55"/>
    </row>
    <row r="56" spans="1:10" ht="20.25">
      <c r="A56" s="46"/>
      <c r="B56" s="112" t="s">
        <v>130</v>
      </c>
      <c r="E56" s="99">
        <v>28</v>
      </c>
      <c r="F56" s="57" t="s">
        <v>131</v>
      </c>
      <c r="I56" s="108">
        <v>9999</v>
      </c>
      <c r="J56" s="63"/>
    </row>
    <row r="57" spans="1:10" ht="20.25">
      <c r="A57" s="46"/>
      <c r="B57" s="112" t="s">
        <v>132</v>
      </c>
      <c r="E57" s="102"/>
      <c r="F57" s="57" t="s">
        <v>129</v>
      </c>
      <c r="I57" s="54"/>
      <c r="J57" s="55"/>
    </row>
    <row r="58" spans="1:10" ht="20.25">
      <c r="A58" s="46"/>
      <c r="B58" s="121" t="s">
        <v>133</v>
      </c>
      <c r="E58" s="102"/>
      <c r="I58" s="122"/>
      <c r="J58" s="69"/>
    </row>
    <row r="59" spans="1:10" ht="21" thickBot="1">
      <c r="A59" s="46"/>
      <c r="B59" s="121" t="s">
        <v>134</v>
      </c>
      <c r="E59" s="123"/>
      <c r="H59" s="124" t="s">
        <v>135</v>
      </c>
      <c r="I59" s="671"/>
      <c r="J59" s="672"/>
    </row>
    <row r="60" spans="1:10" ht="20.25">
      <c r="A60" s="125"/>
      <c r="B60" s="126" t="s">
        <v>136</v>
      </c>
      <c r="C60" s="127"/>
      <c r="D60" s="120"/>
      <c r="E60" s="128"/>
      <c r="F60" s="129" t="s">
        <v>137</v>
      </c>
      <c r="G60" s="127"/>
      <c r="H60" s="120"/>
      <c r="I60" s="130"/>
      <c r="J60" s="131"/>
    </row>
    <row r="61" ht="20.25">
      <c r="A61" s="132" t="s">
        <v>138</v>
      </c>
    </row>
    <row r="62" ht="20.25">
      <c r="A62" s="132"/>
    </row>
  </sheetData>
  <mergeCells count="3">
    <mergeCell ref="I59:J59"/>
    <mergeCell ref="A2:J2"/>
    <mergeCell ref="A1:J1"/>
  </mergeCells>
  <printOptions horizontalCentered="1" verticalCentered="1"/>
  <pageMargins left="0.5905511811023623" right="0.5905511811023623" top="0.3937007874015748" bottom="0.6299212598425197" header="0.31496062992125984" footer="0.4724409448818898"/>
  <pageSetup orientation="portrait" paperSize="9" scale="80" r:id="rId1"/>
  <headerFooter alignWithMargins="0">
    <oddFooter>&amp;C&amp;9&amp;F&amp;R&amp;9&amp;A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selection activeCell="A1" sqref="A1"/>
    </sheetView>
  </sheetViews>
  <sheetFormatPr defaultColWidth="11.00390625" defaultRowHeight="15.75"/>
  <cols>
    <col min="1" max="1" width="1.37890625" style="0" customWidth="1"/>
    <col min="2" max="2" width="25.50390625" style="0" customWidth="1"/>
    <col min="3" max="3" width="6.375" style="0" bestFit="1" customWidth="1"/>
    <col min="4" max="5" width="8.375" style="0" customWidth="1"/>
    <col min="6" max="6" width="3.125" style="0" customWidth="1"/>
    <col min="7" max="7" width="1.75390625" style="0" customWidth="1"/>
    <col min="8" max="8" width="5.375" style="0" customWidth="1"/>
    <col min="9" max="9" width="14.00390625" style="0" customWidth="1"/>
    <col min="10" max="10" width="13.625" style="0" customWidth="1"/>
    <col min="11" max="11" width="12.125" style="0" bestFit="1" customWidth="1"/>
    <col min="12" max="12" width="1.4921875" style="0" customWidth="1"/>
  </cols>
  <sheetData>
    <row r="1" spans="2:12" ht="27.75" thickBot="1">
      <c r="B1" s="667" t="s">
        <v>192</v>
      </c>
      <c r="C1" s="667"/>
      <c r="D1" s="667"/>
      <c r="E1" s="667"/>
      <c r="F1" s="667"/>
      <c r="G1" s="667"/>
      <c r="H1" s="667"/>
      <c r="I1" s="667"/>
      <c r="J1" s="667"/>
      <c r="K1" s="667"/>
      <c r="L1" s="180"/>
    </row>
    <row r="2" spans="2:12" ht="19.5">
      <c r="B2" s="668" t="s">
        <v>193</v>
      </c>
      <c r="C2" s="668"/>
      <c r="D2" s="668"/>
      <c r="E2" s="668"/>
      <c r="F2" s="668"/>
      <c r="G2" s="668"/>
      <c r="H2" s="668"/>
      <c r="I2" s="668"/>
      <c r="J2" s="668"/>
      <c r="K2" s="668"/>
      <c r="L2" s="181"/>
    </row>
    <row r="3" spans="2:12" ht="19.5">
      <c r="B3" s="594" t="s">
        <v>447</v>
      </c>
      <c r="C3" s="210"/>
      <c r="D3" s="210"/>
      <c r="E3" s="210"/>
      <c r="F3" s="210"/>
      <c r="G3" s="210"/>
      <c r="H3" s="210"/>
      <c r="I3" s="210"/>
      <c r="J3" s="210"/>
      <c r="K3" s="210"/>
      <c r="L3" s="181"/>
    </row>
    <row r="4" ht="16.5" thickBot="1">
      <c r="B4" s="178" t="s">
        <v>182</v>
      </c>
    </row>
    <row r="5" spans="2:12" ht="34.5">
      <c r="B5" s="182" t="s">
        <v>139</v>
      </c>
      <c r="C5" s="134"/>
      <c r="D5" s="135" t="s">
        <v>140</v>
      </c>
      <c r="E5" s="136"/>
      <c r="G5" s="137"/>
      <c r="H5" s="673" t="s">
        <v>141</v>
      </c>
      <c r="I5" s="673"/>
      <c r="J5" s="673"/>
      <c r="K5" s="673"/>
      <c r="L5" s="138"/>
    </row>
    <row r="6" spans="2:12" ht="15.75">
      <c r="B6" s="139" t="s">
        <v>142</v>
      </c>
      <c r="C6" s="140" t="s">
        <v>143</v>
      </c>
      <c r="D6" s="44"/>
      <c r="E6" s="141"/>
      <c r="G6" s="142"/>
      <c r="H6" s="143" t="s">
        <v>144</v>
      </c>
      <c r="I6" s="43"/>
      <c r="J6" s="674" t="s">
        <v>145</v>
      </c>
      <c r="K6" s="674"/>
      <c r="L6" s="144"/>
    </row>
    <row r="7" spans="2:12" ht="15.75">
      <c r="B7" s="139" t="s">
        <v>146</v>
      </c>
      <c r="C7" s="145" t="s">
        <v>147</v>
      </c>
      <c r="D7" s="44"/>
      <c r="E7" s="141"/>
      <c r="G7" s="142"/>
      <c r="H7" s="143" t="s">
        <v>148</v>
      </c>
      <c r="I7" s="43"/>
      <c r="J7" s="43"/>
      <c r="K7" s="146" t="str">
        <f ca="1">"30/06/"&amp;YEAR(TODAY())</f>
        <v>30/06/2004</v>
      </c>
      <c r="L7" s="144"/>
    </row>
    <row r="8" spans="2:12" ht="15.75">
      <c r="B8" s="139" t="s">
        <v>149</v>
      </c>
      <c r="C8" s="147" t="s">
        <v>150</v>
      </c>
      <c r="D8" s="44"/>
      <c r="E8" s="141"/>
      <c r="G8" s="142"/>
      <c r="H8" s="143" t="s">
        <v>151</v>
      </c>
      <c r="I8" s="43"/>
      <c r="J8" s="43"/>
      <c r="K8" s="43"/>
      <c r="L8" s="144"/>
    </row>
    <row r="9" spans="2:12" ht="18.75">
      <c r="B9" s="675" t="str">
        <f ca="1">"Facture n° 960215 du 30/06/"&amp;YEAR(TODAY())</f>
        <v>Facture n° 960215 du 30/06/2004</v>
      </c>
      <c r="C9" s="676"/>
      <c r="D9" s="676"/>
      <c r="E9" s="677"/>
      <c r="G9" s="142"/>
      <c r="H9" s="149" t="s">
        <v>152</v>
      </c>
      <c r="I9" s="150"/>
      <c r="J9" s="678" t="s">
        <v>153</v>
      </c>
      <c r="K9" s="679"/>
      <c r="L9" s="144"/>
    </row>
    <row r="10" spans="2:12" ht="16.5">
      <c r="B10" s="151" t="str">
        <f ca="1">"Déplacement et travaux réalisés le 15/06/"&amp;YEAR(TODAY())</f>
        <v>Déplacement et travaux réalisés le 15/06/2004</v>
      </c>
      <c r="C10" s="44"/>
      <c r="D10" s="44"/>
      <c r="E10" s="141"/>
      <c r="G10" s="142"/>
      <c r="H10" s="152" t="s">
        <v>154</v>
      </c>
      <c r="I10" s="43"/>
      <c r="J10" s="686" t="s">
        <v>155</v>
      </c>
      <c r="K10" s="687"/>
      <c r="L10" s="144"/>
    </row>
    <row r="11" spans="2:12" ht="15" customHeight="1">
      <c r="B11" s="45" t="s">
        <v>156</v>
      </c>
      <c r="C11" s="153" t="s">
        <v>157</v>
      </c>
      <c r="D11" s="153" t="s">
        <v>158</v>
      </c>
      <c r="E11" s="148" t="s">
        <v>159</v>
      </c>
      <c r="G11" s="142"/>
      <c r="H11" s="143" t="s">
        <v>160</v>
      </c>
      <c r="I11" s="43"/>
      <c r="J11" s="688" t="s">
        <v>161</v>
      </c>
      <c r="K11" s="689"/>
      <c r="L11" s="144"/>
    </row>
    <row r="12" spans="2:12" ht="28.5">
      <c r="B12" s="179" t="s">
        <v>162</v>
      </c>
      <c r="C12" s="154">
        <v>7</v>
      </c>
      <c r="D12" s="154">
        <v>52</v>
      </c>
      <c r="E12" s="155">
        <f>C12*D12</f>
        <v>364</v>
      </c>
      <c r="G12" s="142"/>
      <c r="H12" s="156" t="s">
        <v>163</v>
      </c>
      <c r="I12" s="156" t="s">
        <v>164</v>
      </c>
      <c r="J12" s="156"/>
      <c r="K12" s="156" t="s">
        <v>159</v>
      </c>
      <c r="L12" s="144"/>
    </row>
    <row r="13" spans="2:12" ht="15.75">
      <c r="B13" s="682" t="s">
        <v>165</v>
      </c>
      <c r="C13" s="683"/>
      <c r="D13" s="684"/>
      <c r="E13" s="157">
        <f>E12</f>
        <v>364</v>
      </c>
      <c r="G13" s="142"/>
      <c r="H13" s="158" t="s">
        <v>166</v>
      </c>
      <c r="I13" s="159" t="s">
        <v>183</v>
      </c>
      <c r="J13" s="159"/>
      <c r="K13" s="160">
        <v>24500</v>
      </c>
      <c r="L13" s="144"/>
    </row>
    <row r="14" spans="2:12" ht="15.75">
      <c r="B14" s="682" t="s">
        <v>167</v>
      </c>
      <c r="C14" s="683"/>
      <c r="D14" s="684"/>
      <c r="E14" s="157">
        <f>E13*0.196</f>
        <v>71.34400000000001</v>
      </c>
      <c r="G14" s="142"/>
      <c r="H14" s="161"/>
      <c r="I14" s="162"/>
      <c r="J14" s="163" t="s">
        <v>168</v>
      </c>
      <c r="K14" s="164">
        <f>SUM(K12:K13)</f>
        <v>24500</v>
      </c>
      <c r="L14" s="144"/>
    </row>
    <row r="15" spans="2:12" ht="15.75">
      <c r="B15" s="682" t="s">
        <v>169</v>
      </c>
      <c r="C15" s="683"/>
      <c r="D15" s="684"/>
      <c r="E15" s="157">
        <f>E13+E14</f>
        <v>435.344</v>
      </c>
      <c r="G15" s="142"/>
      <c r="H15" s="680" t="s">
        <v>170</v>
      </c>
      <c r="I15" s="681"/>
      <c r="J15" s="165">
        <v>0.196</v>
      </c>
      <c r="K15" s="160">
        <f>K14*J15</f>
        <v>4802</v>
      </c>
      <c r="L15" s="144"/>
    </row>
    <row r="16" spans="2:12" ht="15.75">
      <c r="B16" s="682" t="str">
        <f ca="1">"Votre acompte du 05/06/"&amp;YEAR(TODAY())</f>
        <v>Votre acompte du 05/06/2004</v>
      </c>
      <c r="C16" s="683"/>
      <c r="D16" s="684"/>
      <c r="E16" s="157">
        <v>200</v>
      </c>
      <c r="G16" s="142"/>
      <c r="H16" s="680" t="s">
        <v>171</v>
      </c>
      <c r="I16" s="681"/>
      <c r="J16" s="685"/>
      <c r="K16" s="164">
        <f>K14+K15</f>
        <v>29302</v>
      </c>
      <c r="L16" s="144"/>
    </row>
    <row r="17" spans="2:12" ht="15.75">
      <c r="B17" s="692" t="s">
        <v>172</v>
      </c>
      <c r="C17" s="693"/>
      <c r="D17" s="694"/>
      <c r="E17" s="157">
        <f>E15-E16</f>
        <v>235.344</v>
      </c>
      <c r="G17" s="142"/>
      <c r="I17" s="2" t="s">
        <v>173</v>
      </c>
      <c r="J17" s="166">
        <f>K7-15</f>
        <v>38153</v>
      </c>
      <c r="K17" s="167">
        <v>5000</v>
      </c>
      <c r="L17" s="144"/>
    </row>
    <row r="18" spans="2:12" ht="16.5" thickBot="1">
      <c r="B18" s="695" t="str">
        <f ca="1">"Echéance du solde le 15/07/"&amp;YEAR(TODAY())</f>
        <v>Echéance du solde le 15/07/2004</v>
      </c>
      <c r="C18" s="696"/>
      <c r="D18" s="696"/>
      <c r="E18" s="697"/>
      <c r="G18" s="142"/>
      <c r="H18" s="43"/>
      <c r="I18" s="43"/>
      <c r="J18" s="42" t="s">
        <v>174</v>
      </c>
      <c r="K18" s="213">
        <f>K16-K17</f>
        <v>24302</v>
      </c>
      <c r="L18" s="144"/>
    </row>
    <row r="19" spans="7:12" ht="15.75">
      <c r="G19" s="142"/>
      <c r="H19" s="698" t="s">
        <v>175</v>
      </c>
      <c r="I19" s="698"/>
      <c r="J19" s="698"/>
      <c r="K19" s="168">
        <f>K7+15</f>
        <v>38183</v>
      </c>
      <c r="L19" s="144"/>
    </row>
    <row r="20" spans="7:12" ht="15.75" customHeight="1" thickBot="1">
      <c r="G20" s="169"/>
      <c r="H20" s="699" t="s">
        <v>176</v>
      </c>
      <c r="I20" s="699"/>
      <c r="J20" s="699"/>
      <c r="K20" s="699"/>
      <c r="L20" s="170"/>
    </row>
    <row r="21" ht="15.75">
      <c r="B21" s="171" t="s">
        <v>177</v>
      </c>
    </row>
    <row r="23" ht="15.75">
      <c r="B23" s="172" t="s">
        <v>178</v>
      </c>
    </row>
    <row r="24" ht="15.75">
      <c r="B24" s="172"/>
    </row>
    <row r="25" ht="15.75">
      <c r="B25" s="11" t="s">
        <v>188</v>
      </c>
    </row>
    <row r="26" ht="15.75">
      <c r="B26" s="11" t="s">
        <v>189</v>
      </c>
    </row>
    <row r="27" ht="15.75">
      <c r="B27" s="172"/>
    </row>
    <row r="28" ht="15.75">
      <c r="B28" s="172"/>
    </row>
    <row r="29" spans="2:11" ht="15.75">
      <c r="B29" s="173" t="s">
        <v>179</v>
      </c>
      <c r="C29" s="174"/>
      <c r="D29" s="174"/>
      <c r="E29" s="174"/>
      <c r="F29" s="174"/>
      <c r="G29" s="174"/>
      <c r="H29" s="174"/>
      <c r="I29" s="174"/>
      <c r="J29" s="174"/>
      <c r="K29" s="214"/>
    </row>
    <row r="30" spans="2:11" ht="15.75">
      <c r="B30" s="175"/>
      <c r="C30" s="43"/>
      <c r="D30" s="43"/>
      <c r="E30" s="43"/>
      <c r="F30" s="43"/>
      <c r="G30" s="43"/>
      <c r="H30" s="43"/>
      <c r="I30" s="43"/>
      <c r="J30" s="43"/>
      <c r="K30" s="144"/>
    </row>
    <row r="31" spans="2:11" ht="15.75">
      <c r="B31" s="122"/>
      <c r="C31" s="43"/>
      <c r="D31" s="43"/>
      <c r="E31" s="43"/>
      <c r="F31" s="43"/>
      <c r="G31" s="43"/>
      <c r="H31" s="43"/>
      <c r="I31" s="43"/>
      <c r="J31" s="43"/>
      <c r="K31" s="144"/>
    </row>
    <row r="32" spans="2:11" ht="15.75">
      <c r="B32" s="122"/>
      <c r="C32" s="176"/>
      <c r="D32" s="176"/>
      <c r="E32" s="43"/>
      <c r="F32" s="176"/>
      <c r="G32" s="43"/>
      <c r="H32" s="43"/>
      <c r="I32" s="43"/>
      <c r="J32" s="43"/>
      <c r="K32" s="144"/>
    </row>
    <row r="33" spans="2:11" ht="15.75">
      <c r="B33" s="122"/>
      <c r="C33" s="43"/>
      <c r="D33" s="177"/>
      <c r="E33" s="43"/>
      <c r="F33" s="177"/>
      <c r="G33" s="43"/>
      <c r="H33" s="43"/>
      <c r="I33" s="177"/>
      <c r="J33" s="43"/>
      <c r="K33" s="144"/>
    </row>
    <row r="34" spans="2:11" ht="15.75">
      <c r="B34" s="122"/>
      <c r="C34" s="43"/>
      <c r="D34" s="177"/>
      <c r="E34" s="43"/>
      <c r="F34" s="177"/>
      <c r="G34" s="43"/>
      <c r="H34" s="43"/>
      <c r="I34" s="177"/>
      <c r="J34" s="43"/>
      <c r="K34" s="144"/>
    </row>
    <row r="35" spans="2:11" ht="15.75">
      <c r="B35" s="122"/>
      <c r="C35" s="43"/>
      <c r="D35" s="43"/>
      <c r="E35" s="43"/>
      <c r="F35" s="43"/>
      <c r="G35" s="43"/>
      <c r="H35" s="43"/>
      <c r="I35" s="43"/>
      <c r="J35" s="43"/>
      <c r="K35" s="144"/>
    </row>
    <row r="36" spans="2:11" ht="15.75">
      <c r="B36" s="122"/>
      <c r="C36" s="43"/>
      <c r="D36" s="43"/>
      <c r="E36" s="43"/>
      <c r="F36" s="43"/>
      <c r="G36" s="43"/>
      <c r="H36" s="43"/>
      <c r="I36" s="43"/>
      <c r="J36" s="43"/>
      <c r="K36" s="144"/>
    </row>
    <row r="37" spans="2:11" ht="15.75">
      <c r="B37" s="122"/>
      <c r="C37" s="43"/>
      <c r="D37" s="43"/>
      <c r="E37" s="43"/>
      <c r="F37" s="43"/>
      <c r="G37" s="43"/>
      <c r="H37" s="43"/>
      <c r="I37" s="43"/>
      <c r="J37" s="43"/>
      <c r="K37" s="144"/>
    </row>
    <row r="38" spans="2:11" ht="15.75">
      <c r="B38" s="122"/>
      <c r="C38" s="43"/>
      <c r="D38" s="43"/>
      <c r="E38" s="43"/>
      <c r="F38" s="43"/>
      <c r="G38" s="43"/>
      <c r="H38" s="43"/>
      <c r="I38" s="43"/>
      <c r="J38" s="43"/>
      <c r="K38" s="144"/>
    </row>
    <row r="39" spans="2:11" ht="16.5" thickBot="1">
      <c r="B39" s="215" t="s">
        <v>187</v>
      </c>
      <c r="C39" s="216"/>
      <c r="D39" s="690" t="s">
        <v>186</v>
      </c>
      <c r="E39" s="690"/>
      <c r="F39" s="216"/>
      <c r="G39" s="216"/>
      <c r="H39" s="690" t="s">
        <v>184</v>
      </c>
      <c r="I39" s="690"/>
      <c r="J39" s="690" t="s">
        <v>185</v>
      </c>
      <c r="K39" s="691"/>
    </row>
    <row r="40" ht="11.25" customHeight="1"/>
    <row r="41" spans="2:9" ht="6.75" customHeight="1">
      <c r="B41" s="43"/>
      <c r="E41" s="43"/>
      <c r="F41" s="43"/>
      <c r="G41" s="43"/>
      <c r="H41" s="43"/>
      <c r="I41" s="43"/>
    </row>
    <row r="42" spans="2:11" ht="15.75">
      <c r="B42" s="173" t="s">
        <v>180</v>
      </c>
      <c r="C42" s="174"/>
      <c r="D42" s="174"/>
      <c r="E42" s="174"/>
      <c r="F42" s="174"/>
      <c r="G42" s="174"/>
      <c r="H42" s="174"/>
      <c r="I42" s="174"/>
      <c r="J42" s="174"/>
      <c r="K42" s="214"/>
    </row>
    <row r="43" spans="2:11" ht="15.75">
      <c r="B43" s="122"/>
      <c r="C43" s="43"/>
      <c r="D43" s="43"/>
      <c r="E43" s="43"/>
      <c r="F43" s="43"/>
      <c r="G43" s="43"/>
      <c r="H43" s="43"/>
      <c r="I43" s="43"/>
      <c r="J43" s="43"/>
      <c r="K43" s="144"/>
    </row>
    <row r="44" spans="2:11" ht="15.75">
      <c r="B44" s="122"/>
      <c r="C44" s="43"/>
      <c r="D44" s="43"/>
      <c r="E44" s="43"/>
      <c r="F44" s="43"/>
      <c r="G44" s="43"/>
      <c r="H44" s="43"/>
      <c r="I44" s="43"/>
      <c r="J44" s="43"/>
      <c r="K44" s="144"/>
    </row>
    <row r="45" spans="2:11" ht="15.75">
      <c r="B45" s="122"/>
      <c r="C45" s="176"/>
      <c r="D45" s="176"/>
      <c r="E45" s="43"/>
      <c r="F45" s="176"/>
      <c r="G45" s="43"/>
      <c r="H45" s="43"/>
      <c r="I45" s="43"/>
      <c r="J45" s="43"/>
      <c r="K45" s="144"/>
    </row>
    <row r="46" spans="2:11" ht="15.75">
      <c r="B46" s="122"/>
      <c r="C46" s="43"/>
      <c r="D46" s="177"/>
      <c r="E46" s="43"/>
      <c r="F46" s="177"/>
      <c r="G46" s="43"/>
      <c r="H46" s="43"/>
      <c r="I46" s="177"/>
      <c r="J46" s="43"/>
      <c r="K46" s="144"/>
    </row>
    <row r="47" spans="2:11" ht="15.75">
      <c r="B47" s="122"/>
      <c r="C47" s="43"/>
      <c r="D47" s="177"/>
      <c r="E47" s="43"/>
      <c r="F47" s="177"/>
      <c r="G47" s="43"/>
      <c r="H47" s="43"/>
      <c r="I47" s="177"/>
      <c r="J47" s="43"/>
      <c r="K47" s="144"/>
    </row>
    <row r="48" spans="2:11" ht="15.75">
      <c r="B48" s="122"/>
      <c r="C48" s="43"/>
      <c r="D48" s="43"/>
      <c r="E48" s="43"/>
      <c r="F48" s="43"/>
      <c r="G48" s="43"/>
      <c r="H48" s="43"/>
      <c r="I48" s="43"/>
      <c r="J48" s="43"/>
      <c r="K48" s="144"/>
    </row>
    <row r="49" spans="2:11" ht="15.75">
      <c r="B49" s="122"/>
      <c r="C49" s="43"/>
      <c r="D49" s="43"/>
      <c r="E49" s="43"/>
      <c r="F49" s="43"/>
      <c r="G49" s="43"/>
      <c r="H49" s="43"/>
      <c r="I49" s="43"/>
      <c r="J49" s="43"/>
      <c r="K49" s="144"/>
    </row>
    <row r="50" spans="2:11" ht="15.75">
      <c r="B50" s="122"/>
      <c r="C50" s="43"/>
      <c r="D50" s="43"/>
      <c r="E50" s="43"/>
      <c r="F50" s="43"/>
      <c r="G50" s="43"/>
      <c r="H50" s="43"/>
      <c r="I50" s="43"/>
      <c r="J50" s="43"/>
      <c r="K50" s="144"/>
    </row>
    <row r="51" spans="2:11" ht="15.75">
      <c r="B51" s="122"/>
      <c r="C51" s="43"/>
      <c r="D51" s="43"/>
      <c r="E51" s="43"/>
      <c r="F51" s="43"/>
      <c r="G51" s="43"/>
      <c r="H51" s="43"/>
      <c r="I51" s="43"/>
      <c r="J51" s="43"/>
      <c r="K51" s="144"/>
    </row>
    <row r="52" spans="2:11" ht="16.5" thickBot="1">
      <c r="B52" s="215" t="s">
        <v>187</v>
      </c>
      <c r="C52" s="216"/>
      <c r="D52" s="690" t="s">
        <v>186</v>
      </c>
      <c r="E52" s="690"/>
      <c r="F52" s="216"/>
      <c r="G52" s="216"/>
      <c r="H52" s="690" t="s">
        <v>184</v>
      </c>
      <c r="I52" s="690"/>
      <c r="J52" s="690" t="s">
        <v>185</v>
      </c>
      <c r="K52" s="691"/>
    </row>
    <row r="53" spans="2:11" ht="9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ht="15.75">
      <c r="B54" s="173" t="s">
        <v>181</v>
      </c>
      <c r="C54" s="174"/>
      <c r="D54" s="174"/>
      <c r="E54" s="174"/>
      <c r="F54" s="174"/>
      <c r="G54" s="174"/>
      <c r="H54" s="174"/>
      <c r="I54" s="174"/>
      <c r="J54" s="174"/>
      <c r="K54" s="214"/>
    </row>
    <row r="55" spans="2:11" ht="15.75">
      <c r="B55" s="122"/>
      <c r="C55" s="43"/>
      <c r="D55" s="43"/>
      <c r="E55" s="43"/>
      <c r="F55" s="43"/>
      <c r="G55" s="43"/>
      <c r="H55" s="43"/>
      <c r="I55" s="43"/>
      <c r="J55" s="43"/>
      <c r="K55" s="144"/>
    </row>
    <row r="56" spans="2:11" ht="15.75">
      <c r="B56" s="122"/>
      <c r="C56" s="43"/>
      <c r="D56" s="43"/>
      <c r="E56" s="43"/>
      <c r="F56" s="43"/>
      <c r="G56" s="43"/>
      <c r="H56" s="43"/>
      <c r="I56" s="43"/>
      <c r="J56" s="43"/>
      <c r="K56" s="144"/>
    </row>
    <row r="57" spans="2:11" ht="15.75">
      <c r="B57" s="122"/>
      <c r="C57" s="176"/>
      <c r="D57" s="176"/>
      <c r="E57" s="43"/>
      <c r="F57" s="176"/>
      <c r="G57" s="43"/>
      <c r="H57" s="43"/>
      <c r="I57" s="43"/>
      <c r="J57" s="43"/>
      <c r="K57" s="144"/>
    </row>
    <row r="58" spans="2:11" ht="15.75">
      <c r="B58" s="122"/>
      <c r="C58" s="43"/>
      <c r="D58" s="177"/>
      <c r="E58" s="43"/>
      <c r="F58" s="177"/>
      <c r="G58" s="43"/>
      <c r="H58" s="43"/>
      <c r="I58" s="177"/>
      <c r="J58" s="43"/>
      <c r="K58" s="144"/>
    </row>
    <row r="59" spans="2:11" ht="15.75">
      <c r="B59" s="122"/>
      <c r="C59" s="43"/>
      <c r="D59" s="43"/>
      <c r="E59" s="43"/>
      <c r="F59" s="43"/>
      <c r="G59" s="43"/>
      <c r="H59" s="43"/>
      <c r="I59" s="43"/>
      <c r="J59" s="43"/>
      <c r="K59" s="144"/>
    </row>
    <row r="60" spans="2:11" ht="15.75">
      <c r="B60" s="122"/>
      <c r="C60" s="43"/>
      <c r="D60" s="43"/>
      <c r="E60" s="43"/>
      <c r="F60" s="43"/>
      <c r="G60" s="43"/>
      <c r="H60" s="43"/>
      <c r="I60" s="43"/>
      <c r="J60" s="43"/>
      <c r="K60" s="144"/>
    </row>
    <row r="61" spans="2:11" ht="15.75">
      <c r="B61" s="122"/>
      <c r="C61" s="43"/>
      <c r="D61" s="43"/>
      <c r="E61" s="43"/>
      <c r="F61" s="43"/>
      <c r="G61" s="43"/>
      <c r="H61" s="43"/>
      <c r="I61" s="43"/>
      <c r="J61" s="43"/>
      <c r="K61" s="144"/>
    </row>
    <row r="62" spans="2:11" ht="16.5" thickBot="1">
      <c r="B62" s="215" t="s">
        <v>187</v>
      </c>
      <c r="C62" s="216"/>
      <c r="D62" s="690" t="s">
        <v>186</v>
      </c>
      <c r="E62" s="690"/>
      <c r="F62" s="690"/>
      <c r="G62" s="690"/>
      <c r="H62" s="690"/>
      <c r="I62" s="690"/>
      <c r="J62" s="690" t="s">
        <v>185</v>
      </c>
      <c r="K62" s="691"/>
    </row>
    <row r="68" spans="11:13" ht="15.75">
      <c r="K68" s="43"/>
      <c r="L68" s="43"/>
      <c r="M68" s="43"/>
    </row>
    <row r="69" spans="1:13" ht="15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3"/>
      <c r="B71" s="43"/>
      <c r="C71" s="176"/>
      <c r="D71" s="176"/>
      <c r="E71" s="43"/>
      <c r="F71" s="176"/>
      <c r="G71" s="43"/>
      <c r="H71" s="43"/>
      <c r="I71" s="43"/>
      <c r="J71" s="43"/>
      <c r="K71" s="43"/>
      <c r="L71" s="43"/>
      <c r="M71" s="43"/>
    </row>
    <row r="72" spans="1:13" ht="15.75">
      <c r="A72" s="43"/>
      <c r="B72" s="43"/>
      <c r="C72" s="43"/>
      <c r="D72" s="177"/>
      <c r="E72" s="43"/>
      <c r="F72" s="177"/>
      <c r="G72" s="43"/>
      <c r="H72" s="43"/>
      <c r="I72" s="177"/>
      <c r="J72" s="43"/>
      <c r="K72" s="43"/>
      <c r="L72" s="43"/>
      <c r="M72" s="43"/>
    </row>
    <row r="73" spans="1:13" ht="15.75">
      <c r="A73" s="43"/>
      <c r="B73" s="43"/>
      <c r="C73" s="43"/>
      <c r="D73" s="177"/>
      <c r="E73" s="43"/>
      <c r="F73" s="177"/>
      <c r="G73" s="43"/>
      <c r="H73" s="43"/>
      <c r="I73" s="177"/>
      <c r="J73" s="43"/>
      <c r="K73" s="43"/>
      <c r="L73" s="43"/>
      <c r="M73" s="43"/>
    </row>
  </sheetData>
  <mergeCells count="26">
    <mergeCell ref="D52:E52"/>
    <mergeCell ref="H52:I52"/>
    <mergeCell ref="J52:K52"/>
    <mergeCell ref="J62:K62"/>
    <mergeCell ref="D62:I62"/>
    <mergeCell ref="D39:E39"/>
    <mergeCell ref="H39:I39"/>
    <mergeCell ref="J39:K39"/>
    <mergeCell ref="B17:D17"/>
    <mergeCell ref="B18:E18"/>
    <mergeCell ref="H19:J19"/>
    <mergeCell ref="H20:K20"/>
    <mergeCell ref="B9:E9"/>
    <mergeCell ref="J9:K9"/>
    <mergeCell ref="H15:I15"/>
    <mergeCell ref="B16:D16"/>
    <mergeCell ref="H16:J16"/>
    <mergeCell ref="J10:K10"/>
    <mergeCell ref="J11:K11"/>
    <mergeCell ref="B13:D13"/>
    <mergeCell ref="B14:D14"/>
    <mergeCell ref="B15:D15"/>
    <mergeCell ref="B1:K1"/>
    <mergeCell ref="B2:K2"/>
    <mergeCell ref="H5:K5"/>
    <mergeCell ref="J6:K6"/>
  </mergeCells>
  <printOptions horizontalCentered="1" verticalCentered="1"/>
  <pageMargins left="0.5905511811023623" right="0.5905511811023623" top="0.34" bottom="0.46" header="0.22" footer="0.46"/>
  <pageSetup fitToHeight="1" fitToWidth="1" orientation="portrait" paperSize="9" scale="80" r:id="rId3"/>
  <headerFooter alignWithMargins="0">
    <oddFooter>&amp;C&amp;9&amp;F&amp;R&amp;9&amp;A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99"/>
  <sheetViews>
    <sheetView workbookViewId="0" topLeftCell="A1">
      <selection activeCell="A1" sqref="A1"/>
    </sheetView>
  </sheetViews>
  <sheetFormatPr defaultColWidth="11.00390625" defaultRowHeight="15.75"/>
  <cols>
    <col min="1" max="1" width="0.6171875" style="183" customWidth="1"/>
    <col min="2" max="2" width="11.00390625" style="183" customWidth="1"/>
    <col min="3" max="3" width="37.375" style="183" customWidth="1"/>
    <col min="4" max="4" width="12.25390625" style="183" bestFit="1" customWidth="1"/>
    <col min="5" max="5" width="13.375" style="183" bestFit="1" customWidth="1"/>
    <col min="6" max="6" width="13.00390625" style="183" customWidth="1"/>
    <col min="7" max="7" width="11.25390625" style="183" bestFit="1" customWidth="1"/>
    <col min="8" max="16384" width="11.00390625" style="183" customWidth="1"/>
  </cols>
  <sheetData>
    <row r="1" spans="2:7" ht="27.75" thickBot="1">
      <c r="B1" s="667" t="s">
        <v>192</v>
      </c>
      <c r="C1" s="667"/>
      <c r="D1" s="667"/>
      <c r="E1" s="667"/>
      <c r="F1" s="667"/>
      <c r="G1" s="667"/>
    </row>
    <row r="2" spans="2:7" ht="19.5">
      <c r="B2" s="668" t="s">
        <v>193</v>
      </c>
      <c r="C2" s="668"/>
      <c r="D2" s="668"/>
      <c r="E2" s="668"/>
      <c r="F2" s="668"/>
      <c r="G2" s="668"/>
    </row>
    <row r="3" spans="2:7" ht="19.5">
      <c r="B3" s="594" t="s">
        <v>445</v>
      </c>
      <c r="C3" s="434"/>
      <c r="D3" s="434"/>
      <c r="E3" s="434"/>
      <c r="F3" s="434"/>
      <c r="G3" s="434"/>
    </row>
    <row r="4" ht="19.5">
      <c r="B4" s="183" t="s">
        <v>206</v>
      </c>
    </row>
    <row r="5" ht="19.5">
      <c r="B5" s="184"/>
    </row>
    <row r="6" spans="2:3" ht="20.25" thickBot="1">
      <c r="B6" s="183" t="s">
        <v>41</v>
      </c>
      <c r="C6" s="185" t="s">
        <v>42</v>
      </c>
    </row>
    <row r="7" spans="2:7" s="189" customFormat="1" ht="20.25" thickBot="1">
      <c r="B7" s="293" t="s">
        <v>32</v>
      </c>
      <c r="C7" s="294" t="s">
        <v>33</v>
      </c>
      <c r="D7" s="294" t="s">
        <v>34</v>
      </c>
      <c r="E7" s="294" t="s">
        <v>35</v>
      </c>
      <c r="F7" s="294" t="s">
        <v>36</v>
      </c>
      <c r="G7" s="295" t="s">
        <v>37</v>
      </c>
    </row>
    <row r="8" spans="2:7" s="186" customFormat="1" ht="17.25" customHeight="1" thickTop="1">
      <c r="B8" s="206">
        <v>445200</v>
      </c>
      <c r="C8" s="207" t="s">
        <v>194</v>
      </c>
      <c r="D8" s="208">
        <f>E12</f>
        <v>1485.876</v>
      </c>
      <c r="E8" s="209">
        <f>D12</f>
        <v>29509.760000000002</v>
      </c>
      <c r="F8" s="200">
        <f>IF(D8&gt;E8,D8-E8,0)</f>
        <v>0</v>
      </c>
      <c r="G8" s="203">
        <f>IF(E8&gt;D8,E8-D8,0)</f>
        <v>28023.884000000002</v>
      </c>
    </row>
    <row r="9" spans="2:7" s="186" customFormat="1" ht="17.25" customHeight="1">
      <c r="B9" s="190">
        <v>445510</v>
      </c>
      <c r="C9" s="194" t="s">
        <v>39</v>
      </c>
      <c r="D9" s="197">
        <v>9200</v>
      </c>
      <c r="E9" s="200">
        <v>9200</v>
      </c>
      <c r="F9" s="200">
        <f aca="true" t="shared" si="0" ref="F9:F19">IF(D9&gt;E9,D9-E9,0)</f>
        <v>0</v>
      </c>
      <c r="G9" s="203">
        <f aca="true" t="shared" si="1" ref="G9:G19">IF(E9&gt;D9,E9-D9,0)</f>
        <v>0</v>
      </c>
    </row>
    <row r="10" spans="2:7" s="186" customFormat="1" ht="17.25" customHeight="1">
      <c r="B10" s="190">
        <v>445620</v>
      </c>
      <c r="C10" s="194" t="s">
        <v>38</v>
      </c>
      <c r="D10" s="197">
        <v>5600</v>
      </c>
      <c r="E10" s="200">
        <v>650</v>
      </c>
      <c r="F10" s="200">
        <f t="shared" si="0"/>
        <v>4950</v>
      </c>
      <c r="G10" s="203">
        <f t="shared" si="1"/>
        <v>0</v>
      </c>
    </row>
    <row r="11" spans="2:7" s="186" customFormat="1" ht="17.25" customHeight="1">
      <c r="B11" s="190">
        <v>445661</v>
      </c>
      <c r="C11" s="194" t="s">
        <v>195</v>
      </c>
      <c r="D11" s="197">
        <f>D16*0.196</f>
        <v>24500</v>
      </c>
      <c r="E11" s="200">
        <f>E16*0.196</f>
        <v>1792.616</v>
      </c>
      <c r="F11" s="200">
        <f t="shared" si="0"/>
        <v>22707.384</v>
      </c>
      <c r="G11" s="203">
        <f t="shared" si="1"/>
        <v>0</v>
      </c>
    </row>
    <row r="12" spans="2:7" s="186" customFormat="1" ht="17.25" customHeight="1">
      <c r="B12" s="190">
        <v>445662</v>
      </c>
      <c r="C12" s="194" t="s">
        <v>196</v>
      </c>
      <c r="D12" s="197">
        <f>D15*0.196</f>
        <v>29509.760000000002</v>
      </c>
      <c r="E12" s="200">
        <f>E15*0.196</f>
        <v>1485.876</v>
      </c>
      <c r="F12" s="200">
        <f>IF(D12&gt;E12,D12-E12,0)</f>
        <v>28023.884000000002</v>
      </c>
      <c r="G12" s="203">
        <f>IF(E12&gt;D12,E12-D12,0)</f>
        <v>0</v>
      </c>
    </row>
    <row r="13" spans="2:7" s="186" customFormat="1" ht="17.25" customHeight="1">
      <c r="B13" s="190">
        <v>445710</v>
      </c>
      <c r="C13" s="194" t="s">
        <v>46</v>
      </c>
      <c r="D13" s="197">
        <f>D18*0.055</f>
        <v>140.8</v>
      </c>
      <c r="E13" s="200">
        <f>E18*0.055</f>
        <v>825.33</v>
      </c>
      <c r="F13" s="200">
        <f t="shared" si="0"/>
        <v>0</v>
      </c>
      <c r="G13" s="203">
        <f t="shared" si="1"/>
        <v>684.53</v>
      </c>
    </row>
    <row r="14" spans="2:7" s="186" customFormat="1" ht="17.25" customHeight="1">
      <c r="B14" s="190">
        <v>445711</v>
      </c>
      <c r="C14" s="194" t="s">
        <v>40</v>
      </c>
      <c r="D14" s="197">
        <f>D19*0.196</f>
        <v>2688.924</v>
      </c>
      <c r="E14" s="200">
        <f>E19*0.196</f>
        <v>36750</v>
      </c>
      <c r="F14" s="200">
        <f>IF(D14&gt;E14,D14-E14,0)</f>
        <v>0</v>
      </c>
      <c r="G14" s="203">
        <f>IF(E14&gt;D14,E14-D14,0)</f>
        <v>34061.076</v>
      </c>
    </row>
    <row r="15" spans="2:7" s="186" customFormat="1" ht="17.25" customHeight="1">
      <c r="B15" s="191">
        <v>607020</v>
      </c>
      <c r="C15" s="195" t="s">
        <v>197</v>
      </c>
      <c r="D15" s="198">
        <v>150560</v>
      </c>
      <c r="E15" s="201">
        <v>7581</v>
      </c>
      <c r="F15" s="201">
        <f>IF(D15&gt;E15,D15-E15,0)</f>
        <v>142979</v>
      </c>
      <c r="G15" s="204">
        <f>IF(E15&gt;D15,E15-D15,0)</f>
        <v>0</v>
      </c>
    </row>
    <row r="16" spans="2:7" s="186" customFormat="1" ht="17.25" customHeight="1">
      <c r="B16" s="191">
        <v>607200</v>
      </c>
      <c r="C16" s="195" t="s">
        <v>44</v>
      </c>
      <c r="D16" s="198">
        <v>125000</v>
      </c>
      <c r="E16" s="201">
        <v>9146</v>
      </c>
      <c r="F16" s="201">
        <f t="shared" si="0"/>
        <v>115854</v>
      </c>
      <c r="G16" s="204">
        <f t="shared" si="1"/>
        <v>0</v>
      </c>
    </row>
    <row r="17" spans="2:7" s="186" customFormat="1" ht="17.25" customHeight="1">
      <c r="B17" s="191">
        <v>707020</v>
      </c>
      <c r="C17" s="195" t="s">
        <v>198</v>
      </c>
      <c r="D17" s="198">
        <v>350</v>
      </c>
      <c r="E17" s="201">
        <v>5060</v>
      </c>
      <c r="F17" s="201">
        <f t="shared" si="0"/>
        <v>0</v>
      </c>
      <c r="G17" s="204">
        <f t="shared" si="1"/>
        <v>4710</v>
      </c>
    </row>
    <row r="18" spans="2:7" s="186" customFormat="1" ht="17.25" customHeight="1">
      <c r="B18" s="192">
        <v>707100</v>
      </c>
      <c r="C18" s="195" t="s">
        <v>43</v>
      </c>
      <c r="D18" s="198">
        <v>2560</v>
      </c>
      <c r="E18" s="201">
        <v>15006</v>
      </c>
      <c r="F18" s="201">
        <f>IF(D18&gt;E18,D18-E18,0)</f>
        <v>0</v>
      </c>
      <c r="G18" s="204">
        <f>IF(E18&gt;D18,E18-D18,0)</f>
        <v>12446</v>
      </c>
    </row>
    <row r="19" spans="2:7" s="186" customFormat="1" ht="17.25" customHeight="1" thickBot="1">
      <c r="B19" s="193">
        <v>707110</v>
      </c>
      <c r="C19" s="196" t="s">
        <v>45</v>
      </c>
      <c r="D19" s="199">
        <f>E16*1.5</f>
        <v>13719</v>
      </c>
      <c r="E19" s="202">
        <f>D16*1.5</f>
        <v>187500</v>
      </c>
      <c r="F19" s="202">
        <f t="shared" si="0"/>
        <v>0</v>
      </c>
      <c r="G19" s="205">
        <f t="shared" si="1"/>
        <v>173781</v>
      </c>
    </row>
    <row r="20" spans="2:7" s="186" customFormat="1" ht="17.25" customHeight="1">
      <c r="B20" s="359"/>
      <c r="C20" s="360"/>
      <c r="D20" s="361"/>
      <c r="E20" s="361"/>
      <c r="F20" s="361"/>
      <c r="G20" s="361"/>
    </row>
    <row r="22" spans="2:7" ht="19.5">
      <c r="B22" s="211" t="s">
        <v>205</v>
      </c>
      <c r="C22" s="187"/>
      <c r="D22" s="187"/>
      <c r="E22" s="187"/>
      <c r="F22" s="187"/>
      <c r="G22" s="187"/>
    </row>
    <row r="23" spans="2:7" ht="5.25" customHeight="1">
      <c r="B23" s="187"/>
      <c r="C23" s="187"/>
      <c r="D23" s="187"/>
      <c r="E23" s="187"/>
      <c r="F23" s="187"/>
      <c r="G23" s="187"/>
    </row>
    <row r="24" spans="2:7" ht="20.25" thickBot="1">
      <c r="B24" s="254" t="s">
        <v>199</v>
      </c>
      <c r="C24" s="706" t="s">
        <v>200</v>
      </c>
      <c r="D24" s="706"/>
      <c r="E24" s="706"/>
      <c r="F24" s="706"/>
      <c r="G24" s="707"/>
    </row>
    <row r="25" spans="2:7" ht="19.5">
      <c r="B25" s="241" t="s">
        <v>201</v>
      </c>
      <c r="C25" s="246" t="s">
        <v>259</v>
      </c>
      <c r="D25" s="247">
        <f>F16</f>
        <v>115854</v>
      </c>
      <c r="E25" s="251" t="str">
        <f>" * "&amp;19.6%&amp;" ="</f>
        <v> * 0,196 =</v>
      </c>
      <c r="F25" s="265">
        <f>F16*0.196</f>
        <v>22707.384000000002</v>
      </c>
      <c r="G25" s="248"/>
    </row>
    <row r="26" spans="2:7" ht="19.5">
      <c r="B26" s="241" t="s">
        <v>202</v>
      </c>
      <c r="C26" s="246" t="s">
        <v>260</v>
      </c>
      <c r="D26" s="247">
        <f>F15</f>
        <v>142979</v>
      </c>
      <c r="E26" s="251" t="str">
        <f>" * "&amp;19.6%&amp;" = "</f>
        <v> * 0,196 = </v>
      </c>
      <c r="F26" s="265">
        <f>F15*0.196</f>
        <v>28023.884000000002</v>
      </c>
      <c r="G26" s="248"/>
    </row>
    <row r="27" spans="2:7" ht="19.5">
      <c r="B27" s="241" t="s">
        <v>203</v>
      </c>
      <c r="C27" s="246" t="s">
        <v>261</v>
      </c>
      <c r="D27" s="247">
        <f>G18</f>
        <v>12446</v>
      </c>
      <c r="E27" s="251" t="str">
        <f>" * "&amp;5.5%&amp;" = "</f>
        <v> * 0,055 = </v>
      </c>
      <c r="F27" s="265">
        <f>G18*0.055</f>
        <v>684.53</v>
      </c>
      <c r="G27" s="248"/>
    </row>
    <row r="28" spans="2:7" ht="20.25" thickBot="1">
      <c r="B28" s="243" t="s">
        <v>204</v>
      </c>
      <c r="C28" s="250" t="s">
        <v>262</v>
      </c>
      <c r="D28" s="253">
        <f>G19</f>
        <v>173781</v>
      </c>
      <c r="E28" s="252" t="str">
        <f>" * "&amp;19.6%&amp;" = "</f>
        <v> * 0,196 = </v>
      </c>
      <c r="F28" s="266">
        <f>G19*0.196</f>
        <v>34061.076</v>
      </c>
      <c r="G28" s="249"/>
    </row>
    <row r="29" spans="2:7" ht="19.5">
      <c r="B29" s="370"/>
      <c r="C29" s="363"/>
      <c r="D29" s="371"/>
      <c r="E29" s="372"/>
      <c r="F29" s="373"/>
      <c r="G29" s="374"/>
    </row>
    <row r="30" spans="2:7" ht="19.5">
      <c r="B30" s="187"/>
      <c r="C30" s="187"/>
      <c r="D30" s="187"/>
      <c r="E30" s="187"/>
      <c r="F30" s="187"/>
      <c r="G30" s="187"/>
    </row>
    <row r="31" ht="24.75" customHeight="1">
      <c r="B31" s="212" t="s">
        <v>207</v>
      </c>
    </row>
    <row r="32" ht="5.25" customHeight="1">
      <c r="B32" s="212"/>
    </row>
    <row r="33" spans="2:7" ht="19.5">
      <c r="B33" s="240"/>
      <c r="C33" s="261" t="s">
        <v>215</v>
      </c>
      <c r="D33" s="262">
        <f>G8</f>
        <v>28023.884000000002</v>
      </c>
      <c r="E33" s="703">
        <f>SUM(D33:D35)</f>
        <v>62769.490000000005</v>
      </c>
      <c r="F33" s="255"/>
      <c r="G33" s="256"/>
    </row>
    <row r="34" spans="2:7" ht="19.5">
      <c r="B34" s="257"/>
      <c r="C34" s="246" t="s">
        <v>213</v>
      </c>
      <c r="D34" s="263">
        <f>G13</f>
        <v>684.53</v>
      </c>
      <c r="E34" s="704"/>
      <c r="F34" s="258"/>
      <c r="G34" s="259"/>
    </row>
    <row r="35" spans="2:7" ht="20.25" thickBot="1">
      <c r="B35" s="260"/>
      <c r="C35" s="250" t="s">
        <v>214</v>
      </c>
      <c r="D35" s="264">
        <f>G14</f>
        <v>34061.076</v>
      </c>
      <c r="E35" s="705"/>
      <c r="F35" s="244"/>
      <c r="G35" s="245"/>
    </row>
    <row r="36" spans="2:7" ht="19.5">
      <c r="B36" s="362"/>
      <c r="C36" s="363"/>
      <c r="D36" s="364"/>
      <c r="E36" s="365"/>
      <c r="F36" s="362"/>
      <c r="G36" s="362"/>
    </row>
    <row r="37" ht="26.25" customHeight="1">
      <c r="B37" s="212" t="s">
        <v>208</v>
      </c>
    </row>
    <row r="38" ht="4.5" customHeight="1"/>
    <row r="39" spans="2:7" ht="19.5">
      <c r="B39" s="240"/>
      <c r="C39" s="261" t="s">
        <v>216</v>
      </c>
      <c r="D39" s="262">
        <f>F10</f>
        <v>4950</v>
      </c>
      <c r="E39" s="703">
        <f>SUM(D39:D41)</f>
        <v>55681.268</v>
      </c>
      <c r="F39" s="255"/>
      <c r="G39" s="256"/>
    </row>
    <row r="40" spans="2:7" ht="19.5">
      <c r="B40" s="257"/>
      <c r="C40" s="246" t="s">
        <v>217</v>
      </c>
      <c r="D40" s="263">
        <f>F11</f>
        <v>22707.384</v>
      </c>
      <c r="E40" s="704"/>
      <c r="F40" s="258"/>
      <c r="G40" s="259"/>
    </row>
    <row r="41" spans="2:7" ht="20.25" thickBot="1">
      <c r="B41" s="260"/>
      <c r="C41" s="250" t="s">
        <v>219</v>
      </c>
      <c r="D41" s="264">
        <f>F12</f>
        <v>28023.884000000002</v>
      </c>
      <c r="E41" s="705"/>
      <c r="F41" s="244"/>
      <c r="G41" s="245"/>
    </row>
    <row r="42" spans="2:7" ht="19.5">
      <c r="B42" s="362"/>
      <c r="C42" s="363"/>
      <c r="D42" s="364"/>
      <c r="E42" s="365"/>
      <c r="F42" s="362"/>
      <c r="G42" s="362"/>
    </row>
    <row r="43" ht="22.5" customHeight="1">
      <c r="B43" s="212" t="s">
        <v>209</v>
      </c>
    </row>
    <row r="44" ht="6.75" customHeight="1"/>
    <row r="45" spans="2:7" ht="19.5">
      <c r="B45" s="269"/>
      <c r="C45" s="270" t="s">
        <v>220</v>
      </c>
      <c r="D45" s="262">
        <f>E33</f>
        <v>62769.490000000005</v>
      </c>
      <c r="E45" s="270"/>
      <c r="F45" s="270"/>
      <c r="G45" s="271"/>
    </row>
    <row r="46" spans="2:7" ht="20.25" thickBot="1">
      <c r="B46" s="277" t="s">
        <v>222</v>
      </c>
      <c r="C46" s="279" t="s">
        <v>221</v>
      </c>
      <c r="D46" s="280">
        <f>E39</f>
        <v>55681.268</v>
      </c>
      <c r="E46" s="272"/>
      <c r="F46" s="272"/>
      <c r="G46" s="273"/>
    </row>
    <row r="47" spans="2:7" ht="20.25" thickBot="1">
      <c r="B47" s="278" t="s">
        <v>223</v>
      </c>
      <c r="C47" s="281" t="str">
        <f>IF(D45&lt;D46,"Crédit de TVA","TVA à Payer")</f>
        <v>TVA à Payer</v>
      </c>
      <c r="D47" s="282">
        <f>IF(D45-D46&lt;0,-(D45-D46),D45-D46)</f>
        <v>7088.222000000009</v>
      </c>
      <c r="E47" s="275"/>
      <c r="F47" s="275"/>
      <c r="G47" s="276"/>
    </row>
    <row r="48" spans="2:7" ht="19.5">
      <c r="B48" s="366"/>
      <c r="C48" s="367"/>
      <c r="D48" s="368"/>
      <c r="E48" s="369"/>
      <c r="F48" s="369"/>
      <c r="G48" s="369"/>
    </row>
    <row r="49" spans="2:7" ht="19.5">
      <c r="B49" s="366"/>
      <c r="C49" s="367"/>
      <c r="D49" s="368"/>
      <c r="E49" s="369"/>
      <c r="F49" s="369"/>
      <c r="G49" s="369"/>
    </row>
    <row r="50" spans="2:7" ht="19.5">
      <c r="B50" s="366"/>
      <c r="C50" s="367"/>
      <c r="D50" s="368"/>
      <c r="E50" s="369"/>
      <c r="F50" s="369"/>
      <c r="G50" s="369"/>
    </row>
    <row r="51" ht="21" customHeight="1">
      <c r="B51" s="212" t="s">
        <v>210</v>
      </c>
    </row>
    <row r="52" ht="5.25" customHeight="1" thickBot="1">
      <c r="B52" s="184"/>
    </row>
    <row r="53" spans="2:5" ht="19.5">
      <c r="B53" s="700" t="s">
        <v>50</v>
      </c>
      <c r="C53" s="701"/>
      <c r="D53" s="701"/>
      <c r="E53" s="702"/>
    </row>
    <row r="54" spans="2:8" ht="20.25" customHeight="1">
      <c r="B54" s="283" t="s">
        <v>53</v>
      </c>
      <c r="C54" s="289" t="s">
        <v>224</v>
      </c>
      <c r="D54" s="284" t="s">
        <v>52</v>
      </c>
      <c r="E54" s="285">
        <v>38192</v>
      </c>
      <c r="F54" s="188"/>
      <c r="G54" s="188"/>
      <c r="H54" s="188"/>
    </row>
    <row r="55" spans="2:8" ht="23.25" customHeight="1" thickBot="1">
      <c r="B55" s="283" t="s">
        <v>51</v>
      </c>
      <c r="C55" s="289" t="s">
        <v>225</v>
      </c>
      <c r="D55" s="290"/>
      <c r="E55" s="291"/>
      <c r="F55" s="188"/>
      <c r="G55" s="188"/>
      <c r="H55" s="188"/>
    </row>
    <row r="56" spans="2:8" ht="20.25" customHeight="1" thickBot="1">
      <c r="B56" s="286" t="s">
        <v>47</v>
      </c>
      <c r="C56" s="287" t="s">
        <v>54</v>
      </c>
      <c r="D56" s="287" t="s">
        <v>48</v>
      </c>
      <c r="E56" s="288" t="s">
        <v>49</v>
      </c>
      <c r="H56" s="188"/>
    </row>
    <row r="57" spans="2:8" ht="17.25" customHeight="1">
      <c r="B57" s="299">
        <f>B8</f>
        <v>445200</v>
      </c>
      <c r="C57" s="297" t="str">
        <f>C8</f>
        <v>TVA due Intracommunautaire 19,60%</v>
      </c>
      <c r="D57" s="300">
        <f>G8</f>
        <v>28023.884000000002</v>
      </c>
      <c r="E57" s="301"/>
      <c r="H57" s="188"/>
    </row>
    <row r="58" spans="2:8" ht="17.25" customHeight="1">
      <c r="B58" s="302">
        <f>B13</f>
        <v>445710</v>
      </c>
      <c r="C58" s="298" t="str">
        <f>C13</f>
        <v>TVA collectée à 5,50%</v>
      </c>
      <c r="D58" s="303">
        <f>G13</f>
        <v>684.53</v>
      </c>
      <c r="E58" s="304"/>
      <c r="H58" s="188"/>
    </row>
    <row r="59" spans="2:8" ht="17.25" customHeight="1">
      <c r="B59" s="302">
        <f>B14</f>
        <v>445711</v>
      </c>
      <c r="C59" s="298" t="str">
        <f>C14</f>
        <v>TVA collectée à 19,60%</v>
      </c>
      <c r="D59" s="303">
        <f>G14</f>
        <v>34061.076</v>
      </c>
      <c r="E59" s="304"/>
      <c r="H59" s="188"/>
    </row>
    <row r="60" spans="2:8" ht="17.25" customHeight="1">
      <c r="B60" s="302">
        <f aca="true" t="shared" si="2" ref="B60:C62">B10</f>
        <v>445620</v>
      </c>
      <c r="C60" s="298" t="str">
        <f t="shared" si="2"/>
        <v>TVA déductible sur immobilisations</v>
      </c>
      <c r="D60" s="303"/>
      <c r="E60" s="304">
        <f>F10</f>
        <v>4950</v>
      </c>
      <c r="H60" s="188"/>
    </row>
    <row r="61" spans="2:8" ht="17.25" customHeight="1">
      <c r="B61" s="302">
        <f t="shared" si="2"/>
        <v>445661</v>
      </c>
      <c r="C61" s="298" t="str">
        <f t="shared" si="2"/>
        <v>TVA déductible sur ABS à 19,60%</v>
      </c>
      <c r="D61" s="303"/>
      <c r="E61" s="304">
        <f>F11</f>
        <v>22707.384</v>
      </c>
      <c r="H61" s="188"/>
    </row>
    <row r="62" spans="2:8" ht="17.25" customHeight="1">
      <c r="B62" s="305">
        <f t="shared" si="2"/>
        <v>445662</v>
      </c>
      <c r="C62" s="308" t="str">
        <f t="shared" si="2"/>
        <v>TVA déductible Intracommunautaire à 19,60%</v>
      </c>
      <c r="D62" s="306"/>
      <c r="E62" s="307">
        <f>F12</f>
        <v>28023.884000000002</v>
      </c>
      <c r="H62" s="188"/>
    </row>
    <row r="63" spans="2:8" ht="17.25" customHeight="1">
      <c r="B63" s="292">
        <f>IF(D45&gt;D46,445510,445670)</f>
        <v>445510</v>
      </c>
      <c r="C63" s="296" t="str">
        <f>IF(B63=445510,"TVA à Payer","Crédit deTVA à reporter")</f>
        <v>TVA à Payer</v>
      </c>
      <c r="D63" s="309" t="str">
        <f>IF(D45&gt;D46," ",D47)</f>
        <v> </v>
      </c>
      <c r="E63" s="347">
        <f>IF(D46&lt;D45,D47,"")</f>
        <v>7088.222000000009</v>
      </c>
      <c r="H63" s="188"/>
    </row>
    <row r="64" spans="2:8" ht="17.25" customHeight="1" thickBot="1">
      <c r="B64" s="348"/>
      <c r="C64" s="349" t="s">
        <v>226</v>
      </c>
      <c r="D64" s="350">
        <f>SUM(D57:D63)</f>
        <v>62769.490000000005</v>
      </c>
      <c r="E64" s="351">
        <f>SUM(E57:E63)</f>
        <v>62769.490000000005</v>
      </c>
      <c r="H64" s="188"/>
    </row>
    <row r="65" ht="11.25" customHeight="1"/>
    <row r="66" ht="19.5">
      <c r="B66" s="212" t="s">
        <v>211</v>
      </c>
    </row>
    <row r="67" ht="8.25" customHeight="1"/>
    <row r="68" ht="19.5">
      <c r="B68" s="594" t="s">
        <v>448</v>
      </c>
    </row>
    <row r="69" ht="19.5">
      <c r="B69" s="331" t="s">
        <v>232</v>
      </c>
    </row>
    <row r="70" ht="19.5">
      <c r="B70" s="183" t="s">
        <v>233</v>
      </c>
    </row>
    <row r="71" spans="2:4" ht="20.25" thickBot="1">
      <c r="B71" s="183" t="s">
        <v>234</v>
      </c>
      <c r="D71" s="183" t="s">
        <v>251</v>
      </c>
    </row>
    <row r="72" spans="2:6" ht="20.25" thickBot="1">
      <c r="B72" s="344" t="s">
        <v>249</v>
      </c>
      <c r="C72" s="345" t="s">
        <v>250</v>
      </c>
      <c r="D72" s="345" t="s">
        <v>48</v>
      </c>
      <c r="E72" s="345" t="s">
        <v>49</v>
      </c>
      <c r="F72" s="346" t="s">
        <v>218</v>
      </c>
    </row>
    <row r="73" spans="2:6" ht="20.25" thickBot="1">
      <c r="B73" s="340"/>
      <c r="C73" s="341" t="s">
        <v>235</v>
      </c>
      <c r="D73" s="342">
        <v>39452</v>
      </c>
      <c r="E73" s="342">
        <v>35263</v>
      </c>
      <c r="F73" s="343">
        <f>D73-E73</f>
        <v>4189</v>
      </c>
    </row>
    <row r="74" spans="2:6" ht="21" thickBot="1" thickTop="1">
      <c r="B74" s="335">
        <v>38142</v>
      </c>
      <c r="C74" s="332" t="s">
        <v>245</v>
      </c>
      <c r="D74" s="333"/>
      <c r="E74" s="333">
        <v>1253.23</v>
      </c>
      <c r="F74" s="334">
        <f>F73+D74-E74</f>
        <v>2935.77</v>
      </c>
    </row>
    <row r="75" spans="2:6" ht="21" thickBot="1" thickTop="1">
      <c r="B75" s="335">
        <v>38143</v>
      </c>
      <c r="C75" s="332" t="s">
        <v>236</v>
      </c>
      <c r="D75" s="333">
        <v>1256.25</v>
      </c>
      <c r="E75" s="333"/>
      <c r="F75" s="334">
        <f>F74+D75-E75</f>
        <v>4192.02</v>
      </c>
    </row>
    <row r="76" spans="2:6" ht="21" thickBot="1" thickTop="1">
      <c r="B76" s="335">
        <v>38144</v>
      </c>
      <c r="C76" s="332" t="s">
        <v>237</v>
      </c>
      <c r="D76" s="333">
        <v>3252.75</v>
      </c>
      <c r="E76" s="333"/>
      <c r="F76" s="334">
        <f aca="true" t="shared" si="3" ref="F76:F89">F75+D76-E76</f>
        <v>7444.77</v>
      </c>
    </row>
    <row r="77" spans="2:6" ht="21" thickBot="1" thickTop="1">
      <c r="B77" s="335">
        <v>38145</v>
      </c>
      <c r="C77" s="332" t="s">
        <v>248</v>
      </c>
      <c r="D77" s="333"/>
      <c r="E77" s="333">
        <v>350</v>
      </c>
      <c r="F77" s="334">
        <f t="shared" si="3"/>
        <v>7094.77</v>
      </c>
    </row>
    <row r="78" spans="2:6" ht="21" thickBot="1" thickTop="1">
      <c r="B78" s="335">
        <v>38146</v>
      </c>
      <c r="C78" s="332" t="s">
        <v>238</v>
      </c>
      <c r="D78" s="333">
        <v>8562</v>
      </c>
      <c r="E78" s="333"/>
      <c r="F78" s="334">
        <f t="shared" si="3"/>
        <v>15656.77</v>
      </c>
    </row>
    <row r="79" spans="2:6" ht="21" thickBot="1" thickTop="1">
      <c r="B79" s="335">
        <v>38147</v>
      </c>
      <c r="C79" s="332" t="s">
        <v>239</v>
      </c>
      <c r="D79" s="333">
        <v>2535.23</v>
      </c>
      <c r="E79" s="333"/>
      <c r="F79" s="334">
        <f t="shared" si="3"/>
        <v>18192</v>
      </c>
    </row>
    <row r="80" spans="2:6" ht="21" thickBot="1" thickTop="1">
      <c r="B80" s="335">
        <v>38148</v>
      </c>
      <c r="C80" s="332" t="s">
        <v>246</v>
      </c>
      <c r="D80" s="333"/>
      <c r="E80" s="333">
        <f>D75+D76</f>
        <v>4509</v>
      </c>
      <c r="F80" s="334">
        <f t="shared" si="3"/>
        <v>13683</v>
      </c>
    </row>
    <row r="81" spans="2:7" ht="21" thickBot="1" thickTop="1">
      <c r="B81" s="335">
        <v>38151</v>
      </c>
      <c r="C81" s="332" t="s">
        <v>245</v>
      </c>
      <c r="D81" s="333"/>
      <c r="E81" s="333">
        <f>D78+D79-E77</f>
        <v>10747.23</v>
      </c>
      <c r="F81" s="334">
        <f t="shared" si="3"/>
        <v>2935.7700000000004</v>
      </c>
      <c r="G81" s="352"/>
    </row>
    <row r="82" spans="2:6" ht="21" thickBot="1" thickTop="1">
      <c r="B82" s="335">
        <v>38152</v>
      </c>
      <c r="C82" s="332" t="s">
        <v>240</v>
      </c>
      <c r="D82" s="333">
        <v>612.5</v>
      </c>
      <c r="E82" s="333"/>
      <c r="F82" s="334">
        <f t="shared" si="3"/>
        <v>3548.2700000000004</v>
      </c>
    </row>
    <row r="83" spans="2:6" ht="21" thickBot="1" thickTop="1">
      <c r="B83" s="335">
        <v>38153</v>
      </c>
      <c r="C83" s="332" t="s">
        <v>241</v>
      </c>
      <c r="D83" s="333">
        <v>145.25</v>
      </c>
      <c r="E83" s="333"/>
      <c r="F83" s="334">
        <f t="shared" si="3"/>
        <v>3693.5200000000004</v>
      </c>
    </row>
    <row r="84" spans="2:6" ht="21" thickBot="1" thickTop="1">
      <c r="B84" s="335">
        <v>38154</v>
      </c>
      <c r="C84" s="332" t="s">
        <v>245</v>
      </c>
      <c r="D84" s="333"/>
      <c r="E84" s="333">
        <f>D82+D83</f>
        <v>757.75</v>
      </c>
      <c r="F84" s="334">
        <f t="shared" si="3"/>
        <v>2935.7700000000004</v>
      </c>
    </row>
    <row r="85" spans="2:6" ht="21" thickBot="1" thickTop="1">
      <c r="B85" s="335">
        <v>38155</v>
      </c>
      <c r="C85" s="332" t="s">
        <v>242</v>
      </c>
      <c r="D85" s="333">
        <v>1245.25</v>
      </c>
      <c r="E85" s="333"/>
      <c r="F85" s="334">
        <f t="shared" si="3"/>
        <v>4181.02</v>
      </c>
    </row>
    <row r="86" spans="2:6" ht="21" thickBot="1" thickTop="1">
      <c r="B86" s="335">
        <v>38156</v>
      </c>
      <c r="C86" s="332" t="s">
        <v>247</v>
      </c>
      <c r="D86" s="333"/>
      <c r="E86" s="333">
        <v>125.26</v>
      </c>
      <c r="F86" s="334">
        <f t="shared" si="3"/>
        <v>4055.76</v>
      </c>
    </row>
    <row r="87" spans="2:6" ht="21" thickBot="1" thickTop="1">
      <c r="B87" s="335">
        <v>38157</v>
      </c>
      <c r="C87" s="332" t="s">
        <v>245</v>
      </c>
      <c r="D87" s="333"/>
      <c r="E87" s="333">
        <f>D85</f>
        <v>1245.25</v>
      </c>
      <c r="F87" s="334">
        <f t="shared" si="3"/>
        <v>2810.51</v>
      </c>
    </row>
    <row r="88" spans="2:6" ht="21" thickBot="1" thickTop="1">
      <c r="B88" s="335">
        <v>38162</v>
      </c>
      <c r="C88" s="332" t="s">
        <v>243</v>
      </c>
      <c r="D88" s="333">
        <v>956.63</v>
      </c>
      <c r="E88" s="333"/>
      <c r="F88" s="334">
        <f t="shared" si="3"/>
        <v>3767.1400000000003</v>
      </c>
    </row>
    <row r="89" spans="2:6" ht="21" thickBot="1" thickTop="1">
      <c r="B89" s="336">
        <v>38164</v>
      </c>
      <c r="C89" s="337" t="s">
        <v>244</v>
      </c>
      <c r="D89" s="338">
        <v>1425.25</v>
      </c>
      <c r="E89" s="338"/>
      <c r="F89" s="339">
        <f t="shared" si="3"/>
        <v>5192.39</v>
      </c>
    </row>
    <row r="90" spans="4:6" ht="8.25" customHeight="1">
      <c r="D90" s="352"/>
      <c r="E90" s="352"/>
      <c r="F90" s="352"/>
    </row>
    <row r="91" ht="19.5">
      <c r="B91" s="211" t="s">
        <v>252</v>
      </c>
    </row>
    <row r="92" spans="2:7" ht="19.5">
      <c r="B92" s="269" t="s">
        <v>258</v>
      </c>
      <c r="C92" s="270"/>
      <c r="D92" s="255"/>
      <c r="E92" s="255"/>
      <c r="F92" s="255"/>
      <c r="G92" s="256"/>
    </row>
    <row r="93" spans="2:7" ht="19.5">
      <c r="B93" s="353" t="str">
        <f>D75&amp;" + "&amp;D76&amp;" - "&amp;E77&amp;" + "&amp;D78&amp;" + "&amp;D79&amp;" + "&amp;D82&amp;" + "&amp;D83&amp;" + "&amp;D85&amp;" - "&amp;E86&amp;" + "&amp;D88&amp;" + "&amp;D89</f>
        <v>1256,25 + 3252,75 - 350 + 8562 + 2535,23 + 612,5 + 145,25 + 1245,25 - 125,26 + 956,63 + 1425,25</v>
      </c>
      <c r="C93" s="258"/>
      <c r="D93" s="258"/>
      <c r="E93" s="258"/>
      <c r="F93" s="258"/>
      <c r="G93" s="259"/>
    </row>
    <row r="94" spans="2:7" ht="20.25" thickBot="1">
      <c r="B94" s="354">
        <f>D75+D76+D79+D78+D82+D83+D85+D88+D89-E86-E77</f>
        <v>19515.850000000002</v>
      </c>
      <c r="C94" s="275" t="str">
        <f>"CAHT =&gt;"&amp;B94&amp;" /1,196 *0,196 "</f>
        <v>CAHT =&gt;19515,85 /1,196 *0,196 </v>
      </c>
      <c r="D94" s="355">
        <f>B94/1.196*0.196</f>
        <v>3198.2496655518403</v>
      </c>
      <c r="E94" s="244"/>
      <c r="F94" s="244"/>
      <c r="G94" s="245"/>
    </row>
    <row r="95" ht="19.5">
      <c r="B95" s="211" t="s">
        <v>253</v>
      </c>
    </row>
    <row r="96" spans="2:7" ht="19.5">
      <c r="B96" s="267" t="s">
        <v>255</v>
      </c>
      <c r="C96" s="255"/>
      <c r="D96" s="255"/>
      <c r="E96" s="255"/>
      <c r="F96" s="255"/>
      <c r="G96" s="256"/>
    </row>
    <row r="97" spans="2:7" ht="19.5">
      <c r="B97" s="356" t="str">
        <f>E74&amp;" + "&amp;E80&amp;" + "&amp;E81&amp;" + "&amp;E84&amp;" + "&amp;E87&amp;" = "</f>
        <v>1253,23 + 4509 + 10747,23 + 757,75 + 1245,25 = </v>
      </c>
      <c r="C97" s="272"/>
      <c r="D97" s="263">
        <f>E74+E80+E81+E84+E87</f>
        <v>18512.46</v>
      </c>
      <c r="E97" s="272" t="s">
        <v>254</v>
      </c>
      <c r="F97" s="258"/>
      <c r="G97" s="259"/>
    </row>
    <row r="98" spans="2:7" ht="19.5">
      <c r="B98" s="357" t="s">
        <v>256</v>
      </c>
      <c r="C98" s="242"/>
      <c r="D98" s="242"/>
      <c r="E98" s="242"/>
      <c r="F98" s="258"/>
      <c r="G98" s="259"/>
    </row>
    <row r="99" spans="2:7" ht="20.25" thickBot="1">
      <c r="B99" s="274" t="s">
        <v>257</v>
      </c>
      <c r="C99" s="275" t="str">
        <f>D97&amp;" / 1,196 *0,196 = "</f>
        <v>18512,46 / 1,196 *0,196 = </v>
      </c>
      <c r="D99" s="358">
        <f>D97/1.196*0.196</f>
        <v>3033.8145150501673</v>
      </c>
      <c r="E99" s="268"/>
      <c r="F99" s="244"/>
      <c r="G99" s="245"/>
    </row>
  </sheetData>
  <mergeCells count="6">
    <mergeCell ref="B53:E53"/>
    <mergeCell ref="E33:E35"/>
    <mergeCell ref="E39:E41"/>
    <mergeCell ref="B1:G1"/>
    <mergeCell ref="B2:G2"/>
    <mergeCell ref="C24:G24"/>
  </mergeCells>
  <printOptions/>
  <pageMargins left="0.51" right="0.44" top="0.63" bottom="0.53" header="0.4" footer="0.4921259845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Adler</cp:lastModifiedBy>
  <cp:lastPrinted>2004-10-11T07:43:20Z</cp:lastPrinted>
  <dcterms:created xsi:type="dcterms:W3CDTF">2004-06-02T16:13:22Z</dcterms:created>
  <dcterms:modified xsi:type="dcterms:W3CDTF">2004-10-11T07:49:21Z</dcterms:modified>
  <cp:category/>
  <cp:version/>
  <cp:contentType/>
  <cp:contentStatus/>
</cp:coreProperties>
</file>